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usto-hora" sheetId="2" state="visible" r:id="rId4"/>
    <sheet name="Precificação por cliente" sheetId="3" state="visible" r:id="rId5"/>
    <sheet name="Serviços avuls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<sst xmlns="http://schemas.openxmlformats.org/spreadsheetml/2006/main" count="175" uniqueCount="167">
  <si>
    <t xml:space="preserve">Honorários Lucrativos — Planilha de precificação de honorários</t>
  </si>
  <si>
    <t xml:space="preserve">Calcule o custo-hora do seu escritório, o honorário certo de cada cliente e o preço dos serviços avulsos.</t>
  </si>
  <si>
    <t xml:space="preserve">Legenda</t>
  </si>
  <si>
    <t xml:space="preserve">Célula AMARELA = você preenche (os números que estão lá são só exemplo — troque pelos seus).</t>
  </si>
  <si>
    <t xml:space="preserve">Célula BRANCA = fórmula. Não precisa mexer: ela recalcula sozinha.</t>
  </si>
  <si>
    <t xml:space="preserve">Passo a passo (cerca de 1 hora na primeira vez)</t>
  </si>
  <si>
    <t xml:space="preserve">1. Aba "Custo-hora": lance todos os custos mensais do escritório, inclusive o pró-labore dos sócios (trabalho de sócio também é custo).</t>
  </si>
  <si>
    <t xml:space="preserve">2. Ainda em "Custo-hora": informe quantas pessoas produzem, quantas horas trabalham por mês e quanto desse tempo é trabalho de cliente de verdade.</t>
  </si>
  <si>
    <t xml:space="preserve">3. Ainda em "Custo-hora": informe a alíquota efetiva de impostos do escritório, a inadimplência média e a margem de lucro que você quer. A planilha calcula o PREÇO-HORA.</t>
  </si>
  <si>
    <t xml:space="preserve">4. Aba "Precificação por cliente": ajuste a tabela de tempos médios (horas-base por regime e minutos por nota, funcionário e lançamento) com o tempo real do seu escritório.</t>
  </si>
  <si>
    <t xml:space="preserve">5. Ainda em "Precificação por cliente": uma linha por cliente — regime, nº de funcionários, nº de notas/mês, nº de lançamentos/mês, horas de atendimento e o honorário que ele paga hoje.</t>
  </si>
  <si>
    <t xml:space="preserve">6. Veja a coluna "Diferença %": é o reajuste necessário para o cliente pagar o que o trabalho dele custa + a sua margem. A coluna "Situação" marca quem está abaixo do sugerido.</t>
  </si>
  <si>
    <t xml:space="preserve">7. Aba "Serviços avulsos": ajuste as horas de cada serviço extra. O preço sai do SEU preço-hora (não é tabela de mercado).</t>
  </si>
  <si>
    <t xml:space="preserve">8. Use as cartas, o aditivo e os scripts da página do kit para conversar com os clientes que estão abaixo do sugerido.</t>
  </si>
  <si>
    <t xml:space="preserve">Como a conta é feita</t>
  </si>
  <si>
    <t xml:space="preserve">Custo-hora = total de custos mensais ÷ horas produtivas do mês.</t>
  </si>
  <si>
    <t xml:space="preserve">Preço-hora = custo-hora ÷ (1 − impostos % − inadimplência % − margem %). Assim o imposto, o calote e o lucro já saem embutidos no preço.</t>
  </si>
  <si>
    <t xml:space="preserve">Horas do cliente = horas-base do regime + (notas × minutos por nota) + (funcionários × minutos por funcionário) + (lançamentos × minutos por lançamento) + atendimento + ajuste.</t>
  </si>
  <si>
    <t xml:space="preserve">Honorário sugerido = horas do cliente × preço-hora (nunca abaixo do honorário mínimo que você definiu).</t>
  </si>
  <si>
    <t xml:space="preserve">Diferença % = honorário sugerido ÷ honorário atual − 1. Ex.: 25% quer dizer que o cliente paga 25% menos do que deveria.</t>
  </si>
  <si>
    <t xml:space="preserve">Dicas</t>
  </si>
  <si>
    <t xml:space="preserve">• Se você já mede horas por cliente (timesheet), pode digitar as horas reais por cima das colunas de horas da aba "Precificação por cliente".</t>
  </si>
  <si>
    <t xml:space="preserve">• Use a coluna "Ajuste de horas" para cliente que manda documento atrasado, tem muita movimentação fora do padrão ou pede muito retrabalho.</t>
  </si>
  <si>
    <t xml:space="preserve">• Refaça o custo-hora sempre que houver dissídio da equipe, troca de sistema ou mudança de aluguel. E antes de todo reajuste anual.</t>
  </si>
  <si>
    <t xml:space="preserve">• Reajuste não precisa ser tudo de uma vez: para um cliente muito abaixo, você pode combinar o reajuste em etapas (ex.: metade agora, metade em 6 meses).</t>
  </si>
  <si>
    <t xml:space="preserve">Ética</t>
  </si>
  <si>
    <t xml:space="preserve">O Código de Ética Profissional do Contador, do CFC, veda o aviltamento de honorários (cobrar valores irrisórios que desvalorizam o trabalho) e a concorrência desleal, e orienta que os honorários sejam fixados por escrito, em contrato. Confira o texto atualizado no site do CFC (cfc.org.br).</t>
  </si>
  <si>
    <t xml:space="preserve">Esta planilha é uma ferramenta de cálculo. Os valores finais, os contratos e as decisões são do contador responsável.</t>
  </si>
  <si>
    <t xml:space="preserve">Custo-hora do escritório</t>
  </si>
  <si>
    <t xml:space="preserve">Preencha só as células amarelas. Os números são exemplo — troque pelos do seu escritório.</t>
  </si>
  <si>
    <t xml:space="preserve">Item</t>
  </si>
  <si>
    <t xml:space="preserve">Valor</t>
  </si>
  <si>
    <t xml:space="preserve">Observação</t>
  </si>
  <si>
    <t xml:space="preserve">1. Custos mensais do escritório (R$ por mês)</t>
  </si>
  <si>
    <t xml:space="preserve">Salários da equipe + encargos e benefícios</t>
  </si>
  <si>
    <t xml:space="preserve">Some salários, encargos, vale-transporte, vale-refeição e a provisão mensal de férias e 13º.</t>
  </si>
  <si>
    <t xml:space="preserve">Pró-labore dos sócios</t>
  </si>
  <si>
    <t xml:space="preserve">Quanto os sócios precisam retirar por mês. Trabalho de sócio também é custo.</t>
  </si>
  <si>
    <t xml:space="preserve">Aluguel, condomínio e IPTU (por mês)</t>
  </si>
  <si>
    <t xml:space="preserve">Se trabalha em casa, coloque uma parte das contas da casa.</t>
  </si>
  <si>
    <t xml:space="preserve">Sistemas (contábil, fiscal, folha, nuvem) e certificados digitais</t>
  </si>
  <si>
    <t xml:space="preserve">Mensalidades de todos os sistemas e o custo mensal dos certificados.</t>
  </si>
  <si>
    <t xml:space="preserve">Energia, internet e telefone</t>
  </si>
  <si>
    <t xml:space="preserve">Serviços de terceiros (TI, limpeza, assessorias)</t>
  </si>
  <si>
    <t xml:space="preserve">Marketing e captação de clientes</t>
  </si>
  <si>
    <t xml:space="preserve">Cursos, livros e anuidade do CRC (valor por mês)</t>
  </si>
  <si>
    <t xml:space="preserve">Divida os valores anuais por 12.</t>
  </si>
  <si>
    <t xml:space="preserve">Outros custos (material, tarifas bancárias, seguros)</t>
  </si>
  <si>
    <t xml:space="preserve">Reserva para investimentos (computadores, móveis, melhorias)</t>
  </si>
  <si>
    <t xml:space="preserve">Um valor mensal guardado para trocar equipamento sem apertar o caixa.</t>
  </si>
  <si>
    <t xml:space="preserve">Total de custos mensais</t>
  </si>
  <si>
    <t xml:space="preserve">Soma automática.</t>
  </si>
  <si>
    <t xml:space="preserve">2. Horas produtivas do mês</t>
  </si>
  <si>
    <t xml:space="preserve">Pessoas que fazem o trabalho dos clientes (incluindo sócios)</t>
  </si>
  <si>
    <t xml:space="preserve">Conte quem produz: fiscal, DP, contábil, atendimento técnico.</t>
  </si>
  <si>
    <t xml:space="preserve">Horas de trabalho por pessoa por mês</t>
  </si>
  <si>
    <t xml:space="preserve">Exemplo: 8 horas × 22 dias úteis = 176 horas.</t>
  </si>
  <si>
    <t xml:space="preserve">% do tempo que é trabalho de cliente de verdade</t>
  </si>
  <si>
    <t xml:space="preserve">Desconte reuniões internas, retrabalho, interrupções e pausas. Se não sabe, comece com 65% a 75% e meça.</t>
  </si>
  <si>
    <t xml:space="preserve">Horas produtivas por mês</t>
  </si>
  <si>
    <t xml:space="preserve">Pessoas × horas × % produtivo.</t>
  </si>
  <si>
    <t xml:space="preserve">3. Custo-hora e preço-hora</t>
  </si>
  <si>
    <t xml:space="preserve">Custo-hora (quanto custa 1 hora produtiva)</t>
  </si>
  <si>
    <t xml:space="preserve">Total de custos ÷ horas produtivas. Abaixo disso, o escritório paga para trabalhar.</t>
  </si>
  <si>
    <t xml:space="preserve">Impostos sobre o faturamento do escritório (%)</t>
  </si>
  <si>
    <t xml:space="preserve">Use a alíquota efetiva que o SEU escritório paga hoje (confira na sua apuração).</t>
  </si>
  <si>
    <t xml:space="preserve">Inadimplência média (%)</t>
  </si>
  <si>
    <t xml:space="preserve">Quanto dos honorários você deixa de receber, em média.</t>
  </si>
  <si>
    <t xml:space="preserve">Margem de lucro desejada (%)</t>
  </si>
  <si>
    <t xml:space="preserve">O que sobra para o escritório crescer e para os sócios além do pró-labore.</t>
  </si>
  <si>
    <t xml:space="preserve">Soma dos percentuais</t>
  </si>
  <si>
    <t xml:space="preserve">Precisa ser menor que 100%.</t>
  </si>
  <si>
    <t xml:space="preserve">PREÇO-HORA (valor a cobrar por hora de trabalho)</t>
  </si>
  <si>
    <t xml:space="preserve">Honorário mínimo mensal do escritório (piso)</t>
  </si>
  <si>
    <t xml:space="preserve">Nenhum cliente fica abaixo deste valor, mesmo que use poucas horas. Defina o seu.</t>
  </si>
  <si>
    <t xml:space="preserve">4. Conferência com a sua carteira de clientes</t>
  </si>
  <si>
    <t xml:space="preserve">Faturamento necessário por mês (todas as horas produtivas × preço-hora)</t>
  </si>
  <si>
    <t xml:space="preserve">Quanto o escritório precisa faturar para cobrir custos, impostos, inadimplência e margem.</t>
  </si>
  <si>
    <t xml:space="preserve">Faturamento atual com honorários (da aba Precificação por cliente)</t>
  </si>
  <si>
    <t xml:space="preserve">Soma da coluna Honorário atual.</t>
  </si>
  <si>
    <t xml:space="preserve">Faturamento sugerido para a carteira atual</t>
  </si>
  <si>
    <t xml:space="preserve">Soma da coluna Honorário sugerido.</t>
  </si>
  <si>
    <t xml:space="preserve">Diferença por mês (sugerido − atual)</t>
  </si>
  <si>
    <t xml:space="preserve">Positivo = dinheiro que hoje fica na mesa todo mês.</t>
  </si>
  <si>
    <t xml:space="preserve">Diferença por ano</t>
  </si>
  <si>
    <t xml:space="preserve">Precificação por cliente</t>
  </si>
  <si>
    <t xml:space="preserve">Amarelo = você preenche. Os tempos médios abaixo são só exemplo para a planilha funcionar: meça 1 mês do seu escritório e troque.</t>
  </si>
  <si>
    <t xml:space="preserve">Regime</t>
  </si>
  <si>
    <t xml:space="preserve">Horas-base fiscal/mês</t>
  </si>
  <si>
    <t xml:space="preserve">Horas-base contábil/mês</t>
  </si>
  <si>
    <t xml:space="preserve">Tempo por unidade (exemplo — meça o seu)</t>
  </si>
  <si>
    <t xml:space="preserve">Resumo da carteira</t>
  </si>
  <si>
    <t xml:space="preserve">MEI</t>
  </si>
  <si>
    <t xml:space="preserve">Minutos por nota fiscal (entrada ou saída)</t>
  </si>
  <si>
    <t xml:space="preserve">Clientes na planilha</t>
  </si>
  <si>
    <t xml:space="preserve">Simples Nacional</t>
  </si>
  <si>
    <t xml:space="preserve">Horas-base de DP por mês (se a empresa tem folha)</t>
  </si>
  <si>
    <t xml:space="preserve">Clientes abaixo do sugerido</t>
  </si>
  <si>
    <t xml:space="preserve">Lucro Presumido</t>
  </si>
  <si>
    <t xml:space="preserve">Minutos por funcionário por mês (folha, eSocial, ponto)</t>
  </si>
  <si>
    <t xml:space="preserve">Faturamento atual (mês)</t>
  </si>
  <si>
    <t xml:space="preserve">Lucro Real</t>
  </si>
  <si>
    <t xml:space="preserve">Minutos por lançamento contábil</t>
  </si>
  <si>
    <t xml:space="preserve">Faturamento sugerido (mês)</t>
  </si>
  <si>
    <t xml:space="preserve">Terceiro setor</t>
  </si>
  <si>
    <t xml:space="preserve">Tolerância para "dentro da faixa" (%)</t>
  </si>
  <si>
    <t xml:space="preserve">Diferença por mês</t>
  </si>
  <si>
    <t xml:space="preserve">Outro</t>
  </si>
  <si>
    <t xml:space="preserve">Preço-hora do escritório (vem da aba Custo-hora)</t>
  </si>
  <si>
    <t xml:space="preserve">Carteira de clientes — uma linha por cliente (as 3 primeiras são exemplo: apague ou escreva por cima)</t>
  </si>
  <si>
    <t xml:space="preserve">Cliente</t>
  </si>
  <si>
    <t xml:space="preserve">Nº de funcionários</t>
  </si>
  <si>
    <t xml:space="preserve">Nº de notas/mês</t>
  </si>
  <si>
    <t xml:space="preserve">Nº de lançamentos/mês</t>
  </si>
  <si>
    <t xml:space="preserve">Horas fiscal</t>
  </si>
  <si>
    <t xml:space="preserve">Horas DP</t>
  </si>
  <si>
    <t xml:space="preserve">Horas contábil</t>
  </si>
  <si>
    <t xml:space="preserve">Horas atendimento</t>
  </si>
  <si>
    <t xml:space="preserve">Ajuste de horas (+/–)</t>
  </si>
  <si>
    <t xml:space="preserve">Total de horas/mês</t>
  </si>
  <si>
    <t xml:space="preserve">Honorário mensal sugerido</t>
  </si>
  <si>
    <t xml:space="preserve">Honorário atual</t>
  </si>
  <si>
    <t xml:space="preserve">Diferença R$</t>
  </si>
  <si>
    <t xml:space="preserve">Diferença % (reajuste necessário)</t>
  </si>
  <si>
    <t xml:space="preserve">Situação</t>
  </si>
  <si>
    <t xml:space="preserve">Exemplo: Padaria Silva</t>
  </si>
  <si>
    <t xml:space="preserve">Exemplo: Clínica Bem-Estar</t>
  </si>
  <si>
    <t xml:space="preserve">Exemplo: Loja MEI da Ana</t>
  </si>
  <si>
    <t xml:space="preserve">TOTAL</t>
  </si>
  <si>
    <t xml:space="preserve">Serviços avulsos (fora da mensalidade)</t>
  </si>
  <si>
    <t xml:space="preserve">Preço = horas estimadas × preço-hora do SEU escritório × fator. As horas são ponto de partida: ajuste ao seu tempo real. Não é tabela de preço de mercado.</t>
  </si>
  <si>
    <t xml:space="preserve">Serviço</t>
  </si>
  <si>
    <t xml:space="preserve">Horas estimadas</t>
  </si>
  <si>
    <t xml:space="preserve">Fator (1 = normal · 1,5 = urgente/complexo)</t>
  </si>
  <si>
    <t xml:space="preserve">Preço sugerido</t>
  </si>
  <si>
    <t xml:space="preserve">Preço que você cobra hoje</t>
  </si>
  <si>
    <t xml:space="preserve">Diferença %</t>
  </si>
  <si>
    <t xml:space="preserve">Abertura de empresa (até CNPJ e inscrições)</t>
  </si>
  <si>
    <t xml:space="preserve">Some reuniões, viabilidade, contrato, registros e inscrições.</t>
  </si>
  <si>
    <t xml:space="preserve">Alteração contratual</t>
  </si>
  <si>
    <t xml:space="preserve">Baixa / encerramento de empresa</t>
  </si>
  <si>
    <t xml:space="preserve">Inclui as declarações de encerramento e a baixa nos órgãos.</t>
  </si>
  <si>
    <t xml:space="preserve">Declaração de IRPF — simples</t>
  </si>
  <si>
    <t xml:space="preserve">Declaração de IRPF — completa (bens, aluguéis, investimentos)</t>
  </si>
  <si>
    <t xml:space="preserve">Rescisão de contrato de trabalho</t>
  </si>
  <si>
    <t xml:space="preserve">Se o contrato não inclui rescisão na mensalidade.</t>
  </si>
  <si>
    <t xml:space="preserve">Admissão fora da rotina mensal</t>
  </si>
  <si>
    <t xml:space="preserve">Parcelamento de débitos (por parcelamento)</t>
  </si>
  <si>
    <t xml:space="preserve">Regularização de pendências fiscais (por hora)</t>
  </si>
  <si>
    <t xml:space="preserve">Cobre por hora: o tamanho do problema varia muito.</t>
  </si>
  <si>
    <t xml:space="preserve">Declaração retificadora por erro ou atraso do cliente</t>
  </si>
  <si>
    <t xml:space="preserve">Demonstrações extras para banco, licitação ou investidor</t>
  </si>
  <si>
    <t xml:space="preserve">DECORE (declaração de rendimentos)</t>
  </si>
  <si>
    <t xml:space="preserve">Reunião ou consultoria fora do escopo (por hora)</t>
  </si>
  <si>
    <t xml:space="preserve">Planejamento tributário anual</t>
  </si>
  <si>
    <t xml:space="preserve">Atendimento a fiscalização ou intimação</t>
  </si>
  <si>
    <t xml:space="preserve">Cobre por hora se o caso for grande.</t>
  </si>
  <si>
    <t xml:space="preserve">Recálculo retroativo de folha / encargos</t>
  </si>
  <si>
    <t xml:space="preserve">Reforma tributária — diagnóstico de impacto IBS/CBS no cliente</t>
  </si>
  <si>
    <t xml:space="preserve">Simulação do efeito da transição no preço e na margem do cliente.</t>
  </si>
  <si>
    <t xml:space="preserve">Reforma tributária — revisão de cadastro de produtos/serviços e parametrização de notas</t>
  </si>
  <si>
    <t xml:space="preserve">Classificações fiscais, códigos e emissor de notas adaptados às regras novas.</t>
  </si>
  <si>
    <t xml:space="preserve">Reforma tributária — treinamento da equipe do cliente</t>
  </si>
  <si>
    <t xml:space="preserve">Reforma tributária — apuração e conferência extra no período de convivência</t>
  </si>
  <si>
    <t xml:space="preserve">Por mês, enquanto os dois sistemas convivem.</t>
  </si>
  <si>
    <t xml:space="preserve">As linhas amarelas vazias são para você incluir os seus serviços. Diferença % positiva = você cobra hoje menos do que custa fazer.</t>
  </si>
  <si>
    <t xml:space="preserve">Coloque no contrato ou no aditivo quais serviços são cobrados à parte e que eles são orçados antes de começar.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</si>
</sst>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&quot;R$ &quot;#,##0.00;&quot;-R$ &quot;#,##0.00;\-"/>
    <numFmt numFmtId="166" formatCode="0"/>
    <numFmt numFmtId="167" formatCode="0.0%;\-0.0%;\-"/>
    <numFmt numFmtId="168" formatCode="0.0;\-0.0;\-"/>
    <numFmt numFmtId="169" formatCode="0.0"/>
    <numFmt numFmtId="170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B84F32"/>
      <name val="Arial"/>
      <family val="0"/>
      <charset val="1"/>
    </font>
    <font>
      <i val="true"/>
      <sz val="11"/>
      <color rgb="FF5A524C"/>
      <name val="Arial"/>
      <family val="0"/>
      <charset val="1"/>
    </font>
    <font>
      <b val="true"/>
      <sz val="12"/>
      <color rgb="FFB84F32"/>
      <name val="Arial"/>
      <family val="0"/>
      <charset val="1"/>
    </font>
    <font>
      <sz val="11"/>
      <color rgb="FF1714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5A524C"/>
      <name val="Arial"/>
      <family val="0"/>
      <charset val="1"/>
    </font>
    <font>
      <b val="true"/>
      <sz val="11"/>
      <color rgb="FF1714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C7"/>
        <bgColor rgb="FFF3E7DF"/>
      </patternFill>
    </fill>
    <fill>
      <patternFill patternType="solid">
        <fgColor rgb="FFB84F32"/>
        <bgColor rgb="FF993366"/>
      </patternFill>
    </fill>
    <fill>
      <patternFill patternType="solid">
        <fgColor rgb="FFF3E7DF"/>
        <bgColor rgb="FFEFE9DF"/>
      </patternFill>
    </fill>
    <fill>
      <patternFill patternType="solid">
        <fgColor rgb="FFEFE9DF"/>
        <bgColor rgb="FFF3E7D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4"/>
      </left>
      <right style="thin">
        <color rgb="FFD9CFC4"/>
      </right>
      <top style="thin">
        <color rgb="FFD9CFC4"/>
      </top>
      <bottom style="thin">
        <color rgb="FFD9CF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BE3DC"/>
        </patternFill>
      </fill>
    </dxf>
    <dxf>
      <fill>
        <patternFill>
          <bgColor rgb="FFE3F4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CFC4"/>
      <rgbColor rgb="FF808080"/>
      <rgbColor rgb="FF9999FF"/>
      <rgbColor rgb="FF993366"/>
      <rgbColor rgb="FFFFF6C7"/>
      <rgbColor rgb="FFE3F4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E7DF"/>
      <rgbColor rgb="FFEFE9DF"/>
      <rgbColor rgb="FFFFFF99"/>
      <rgbColor rgb="FF99CCFF"/>
      <rgbColor rgb="FFFF99CC"/>
      <rgbColor rgb="FFCC99FF"/>
      <rgbColor rgb="FFFBE3DC"/>
      <rgbColor rgb="FF3366FF"/>
      <rgbColor rgb="FF33CCCC"/>
      <rgbColor rgb="FF99CC00"/>
      <rgbColor rgb="FFFFCC00"/>
      <rgbColor rgb="FFFF9900"/>
      <rgbColor rgb="FFFF6600"/>
      <rgbColor rgb="FF5A524C"/>
      <rgbColor rgb="FF969696"/>
      <rgbColor rgb="FF003366"/>
      <rgbColor rgb="FF15945B"/>
      <rgbColor rgb="FF171412"/>
      <rgbColor rgb="FF333300"/>
      <rgbColor rgb="FFB84F3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4F32"/>
    <pageSetUpPr fitToPage="false"/>
  </sheetPr>
  <dimension ref="B1:B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9.5" hidden="false" customHeight="true" outlineLevel="0" collapsed="false">
      <c r="B4" s="3" t="s">
        <v>2</v>
      </c>
    </row>
    <row r="5" customFormat="false" ht="19.5" hidden="false" customHeight="true" outlineLevel="0" collapsed="false">
      <c r="B5" s="4" t="s">
        <v>3</v>
      </c>
    </row>
    <row r="6" customFormat="false" ht="19.5" hidden="false" customHeight="true" outlineLevel="0" collapsed="false">
      <c r="B6" s="5" t="s">
        <v>4</v>
      </c>
    </row>
    <row r="8" customFormat="false" ht="19.5" hidden="false" customHeight="true" outlineLevel="0" collapsed="false">
      <c r="B8" s="3" t="s">
        <v>5</v>
      </c>
    </row>
    <row r="9" customFormat="false" ht="30" hidden="false" customHeight="true" outlineLevel="0" collapsed="false">
      <c r="B9" s="5" t="s">
        <v>6</v>
      </c>
    </row>
    <row r="10" customFormat="false" ht="30" hidden="false" customHeight="true" outlineLevel="0" collapsed="false">
      <c r="B10" s="5" t="s">
        <v>7</v>
      </c>
    </row>
    <row r="11" customFormat="false" ht="30" hidden="false" customHeight="true" outlineLevel="0" collapsed="false">
      <c r="B11" s="5" t="s">
        <v>8</v>
      </c>
    </row>
    <row r="12" customFormat="false" ht="30" hidden="false" customHeight="true" outlineLevel="0" collapsed="false">
      <c r="B12" s="5" t="s">
        <v>9</v>
      </c>
    </row>
    <row r="13" customFormat="false" ht="30" hidden="false" customHeight="true" outlineLevel="0" collapsed="false">
      <c r="B13" s="5" t="s">
        <v>10</v>
      </c>
    </row>
    <row r="14" customFormat="false" ht="30" hidden="false" customHeight="true" outlineLevel="0" collapsed="false">
      <c r="B14" s="5" t="s">
        <v>11</v>
      </c>
    </row>
    <row r="15" customFormat="false" ht="30" hidden="false" customHeight="true" outlineLevel="0" collapsed="false">
      <c r="B15" s="5" t="s">
        <v>12</v>
      </c>
    </row>
    <row r="16" customFormat="false" ht="30" hidden="false" customHeight="true" outlineLevel="0" collapsed="false">
      <c r="B16" s="5" t="s">
        <v>13</v>
      </c>
    </row>
    <row r="18" customFormat="false" ht="19.5" hidden="false" customHeight="true" outlineLevel="0" collapsed="false">
      <c r="B18" s="3" t="s">
        <v>14</v>
      </c>
    </row>
    <row r="19" customFormat="false" ht="19.5" hidden="false" customHeight="true" outlineLevel="0" collapsed="false">
      <c r="B19" s="5" t="s">
        <v>15</v>
      </c>
    </row>
    <row r="20" customFormat="false" ht="30" hidden="false" customHeight="true" outlineLevel="0" collapsed="false">
      <c r="B20" s="5" t="s">
        <v>16</v>
      </c>
    </row>
    <row r="21" customFormat="false" ht="30" hidden="false" customHeight="true" outlineLevel="0" collapsed="false">
      <c r="B21" s="5" t="s">
        <v>17</v>
      </c>
    </row>
    <row r="22" customFormat="false" ht="19.5" hidden="false" customHeight="true" outlineLevel="0" collapsed="false">
      <c r="B22" s="5" t="s">
        <v>18</v>
      </c>
    </row>
    <row r="23" customFormat="false" ht="30" hidden="false" customHeight="true" outlineLevel="0" collapsed="false">
      <c r="B23" s="5" t="s">
        <v>19</v>
      </c>
    </row>
    <row r="25" customFormat="false" ht="19.5" hidden="false" customHeight="true" outlineLevel="0" collapsed="false">
      <c r="B25" s="3" t="s">
        <v>20</v>
      </c>
    </row>
    <row r="26" customFormat="false" ht="30" hidden="false" customHeight="true" outlineLevel="0" collapsed="false">
      <c r="B26" s="5" t="s">
        <v>21</v>
      </c>
    </row>
    <row r="27" customFormat="false" ht="30" hidden="false" customHeight="true" outlineLevel="0" collapsed="false">
      <c r="B27" s="5" t="s">
        <v>22</v>
      </c>
    </row>
    <row r="28" customFormat="false" ht="30" hidden="false" customHeight="true" outlineLevel="0" collapsed="false">
      <c r="B28" s="5" t="s">
        <v>23</v>
      </c>
    </row>
    <row r="29" customFormat="false" ht="30" hidden="false" customHeight="true" outlineLevel="0" collapsed="false">
      <c r="B29" s="5" t="s">
        <v>24</v>
      </c>
    </row>
    <row r="31" customFormat="false" ht="19.5" hidden="false" customHeight="true" outlineLevel="0" collapsed="false">
      <c r="B31" s="3" t="s">
        <v>25</v>
      </c>
    </row>
    <row r="32" customFormat="false" ht="30" hidden="false" customHeight="true" outlineLevel="0" collapsed="false">
      <c r="B32" s="5" t="s">
        <v>26</v>
      </c>
    </row>
    <row r="33" customFormat="false" ht="30" hidden="false" customHeight="true" outlineLevel="0" collapsed="false">
      <c r="B33" s="5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5945B"/>
    <pageSetUpPr fitToPage="false"/>
  </sheetPr>
  <dimension ref="A1:C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0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15" hidden="false" customHeight="false" outlineLevel="0" collapsed="false">
      <c r="A4" s="6" t="s">
        <v>30</v>
      </c>
      <c r="B4" s="6" t="s">
        <v>31</v>
      </c>
      <c r="C4" s="6" t="s">
        <v>32</v>
      </c>
    </row>
    <row r="5" customFormat="false" ht="15" hidden="false" customHeight="false" outlineLevel="0" collapsed="false">
      <c r="A5" s="7" t="s">
        <v>33</v>
      </c>
      <c r="B5" s="8"/>
      <c r="C5" s="8"/>
    </row>
    <row r="6" customFormat="false" ht="30" hidden="false" customHeight="true" outlineLevel="0" collapsed="false">
      <c r="A6" s="9" t="s">
        <v>34</v>
      </c>
      <c r="B6" s="10" t="n">
        <v>18000</v>
      </c>
      <c r="C6" s="11" t="s">
        <v>35</v>
      </c>
    </row>
    <row r="7" customFormat="false" ht="30" hidden="false" customHeight="true" outlineLevel="0" collapsed="false">
      <c r="A7" s="9" t="s">
        <v>36</v>
      </c>
      <c r="B7" s="10" t="n">
        <v>12000</v>
      </c>
      <c r="C7" s="11" t="s">
        <v>37</v>
      </c>
    </row>
    <row r="8" customFormat="false" ht="19.5" hidden="false" customHeight="true" outlineLevel="0" collapsed="false">
      <c r="A8" s="9" t="s">
        <v>38</v>
      </c>
      <c r="B8" s="10" t="n">
        <v>3000</v>
      </c>
      <c r="C8" s="11" t="s">
        <v>39</v>
      </c>
    </row>
    <row r="9" customFormat="false" ht="30" hidden="false" customHeight="true" outlineLevel="0" collapsed="false">
      <c r="A9" s="9" t="s">
        <v>40</v>
      </c>
      <c r="B9" s="10" t="n">
        <v>2500</v>
      </c>
      <c r="C9" s="11" t="s">
        <v>41</v>
      </c>
    </row>
    <row r="10" customFormat="false" ht="19.5" hidden="false" customHeight="true" outlineLevel="0" collapsed="false">
      <c r="A10" s="9" t="s">
        <v>42</v>
      </c>
      <c r="B10" s="10" t="n">
        <v>600</v>
      </c>
      <c r="C10" s="11"/>
    </row>
    <row r="11" customFormat="false" ht="19.5" hidden="false" customHeight="true" outlineLevel="0" collapsed="false">
      <c r="A11" s="9" t="s">
        <v>43</v>
      </c>
      <c r="B11" s="10" t="n">
        <v>800</v>
      </c>
      <c r="C11" s="11"/>
    </row>
    <row r="12" customFormat="false" ht="19.5" hidden="false" customHeight="true" outlineLevel="0" collapsed="false">
      <c r="A12" s="9" t="s">
        <v>44</v>
      </c>
      <c r="B12" s="10" t="n">
        <v>500</v>
      </c>
      <c r="C12" s="11"/>
    </row>
    <row r="13" customFormat="false" ht="19.5" hidden="false" customHeight="true" outlineLevel="0" collapsed="false">
      <c r="A13" s="9" t="s">
        <v>45</v>
      </c>
      <c r="B13" s="10" t="n">
        <v>300</v>
      </c>
      <c r="C13" s="11" t="s">
        <v>46</v>
      </c>
    </row>
    <row r="14" customFormat="false" ht="19.5" hidden="false" customHeight="true" outlineLevel="0" collapsed="false">
      <c r="A14" s="9" t="s">
        <v>47</v>
      </c>
      <c r="B14" s="10" t="n">
        <v>400</v>
      </c>
      <c r="C14" s="11"/>
    </row>
    <row r="15" customFormat="false" ht="19.5" hidden="false" customHeight="true" outlineLevel="0" collapsed="false">
      <c r="A15" s="9" t="s">
        <v>48</v>
      </c>
      <c r="B15" s="10" t="n">
        <v>300</v>
      </c>
      <c r="C15" s="11" t="s">
        <v>49</v>
      </c>
    </row>
    <row r="16" customFormat="false" ht="19.5" hidden="false" customHeight="true" outlineLevel="0" collapsed="false">
      <c r="A16" s="12" t="s">
        <v>50</v>
      </c>
      <c r="B16" s="13" t="n">
        <f aca="false">SUM(B6:B15)</f>
        <v>38400</v>
      </c>
      <c r="C16" s="11" t="s">
        <v>51</v>
      </c>
    </row>
    <row r="18" customFormat="false" ht="15" hidden="false" customHeight="false" outlineLevel="0" collapsed="false">
      <c r="A18" s="7" t="s">
        <v>52</v>
      </c>
      <c r="B18" s="8"/>
      <c r="C18" s="8"/>
    </row>
    <row r="19" customFormat="false" ht="19.5" hidden="false" customHeight="true" outlineLevel="0" collapsed="false">
      <c r="A19" s="9" t="s">
        <v>53</v>
      </c>
      <c r="B19" s="14" t="n">
        <v>5</v>
      </c>
      <c r="C19" s="11" t="s">
        <v>54</v>
      </c>
    </row>
    <row r="20" customFormat="false" ht="19.5" hidden="false" customHeight="true" outlineLevel="0" collapsed="false">
      <c r="A20" s="9" t="s">
        <v>55</v>
      </c>
      <c r="B20" s="14" t="n">
        <v>176</v>
      </c>
      <c r="C20" s="11" t="s">
        <v>56</v>
      </c>
    </row>
    <row r="21" customFormat="false" ht="30" hidden="false" customHeight="true" outlineLevel="0" collapsed="false">
      <c r="A21" s="9" t="s">
        <v>57</v>
      </c>
      <c r="B21" s="15" t="n">
        <v>0.7</v>
      </c>
      <c r="C21" s="11" t="s">
        <v>58</v>
      </c>
    </row>
    <row r="22" customFormat="false" ht="19.5" hidden="false" customHeight="true" outlineLevel="0" collapsed="false">
      <c r="A22" s="12" t="s">
        <v>59</v>
      </c>
      <c r="B22" s="16" t="n">
        <f aca="false">B19*B20*B21</f>
        <v>616</v>
      </c>
      <c r="C22" s="11" t="s">
        <v>60</v>
      </c>
    </row>
    <row r="24" customFormat="false" ht="15" hidden="false" customHeight="false" outlineLevel="0" collapsed="false">
      <c r="A24" s="7" t="s">
        <v>61</v>
      </c>
      <c r="B24" s="8"/>
      <c r="C24" s="8"/>
    </row>
    <row r="25" customFormat="false" ht="30" hidden="false" customHeight="true" outlineLevel="0" collapsed="false">
      <c r="A25" s="12" t="s">
        <v>62</v>
      </c>
      <c r="B25" s="13" t="n">
        <f aca="false">IFERROR(B16/B22,0)</f>
        <v>62.3376623376623</v>
      </c>
      <c r="C25" s="11" t="s">
        <v>63</v>
      </c>
    </row>
    <row r="26" customFormat="false" ht="30" hidden="false" customHeight="true" outlineLevel="0" collapsed="false">
      <c r="A26" s="9" t="s">
        <v>64</v>
      </c>
      <c r="B26" s="15" t="n">
        <v>0.06</v>
      </c>
      <c r="C26" s="11" t="s">
        <v>65</v>
      </c>
    </row>
    <row r="27" customFormat="false" ht="19.5" hidden="false" customHeight="true" outlineLevel="0" collapsed="false">
      <c r="A27" s="9" t="s">
        <v>66</v>
      </c>
      <c r="B27" s="15" t="n">
        <v>0.03</v>
      </c>
      <c r="C27" s="11" t="s">
        <v>67</v>
      </c>
    </row>
    <row r="28" customFormat="false" ht="19.5" hidden="false" customHeight="true" outlineLevel="0" collapsed="false">
      <c r="A28" s="9" t="s">
        <v>68</v>
      </c>
      <c r="B28" s="15" t="n">
        <v>0.2</v>
      </c>
      <c r="C28" s="11" t="s">
        <v>69</v>
      </c>
    </row>
    <row r="29" customFormat="false" ht="19.5" hidden="false" customHeight="true" outlineLevel="0" collapsed="false">
      <c r="A29" s="9" t="s">
        <v>70</v>
      </c>
      <c r="B29" s="17" t="n">
        <f aca="false">B26+B27+B28</f>
        <v>0.29</v>
      </c>
      <c r="C29" s="11" t="s">
        <v>71</v>
      </c>
    </row>
    <row r="30" customFormat="false" ht="19.5" hidden="false" customHeight="true" outlineLevel="0" collapsed="false">
      <c r="A30" s="12" t="s">
        <v>72</v>
      </c>
      <c r="B30" s="13" t="n">
        <f aca="false">IF(B29&gt;=1,0,B25/(1-B29))</f>
        <v>87.7995244192427</v>
      </c>
      <c r="C30" s="11" t="str">
        <f aca="false">IF(B29&gt;=1,"Atenção: impostos + inadimplência + margem precisam somar menos de 100%.","Custo-hora ÷ (1 − impostos − inadimplência − margem). É este valor que as outras abas usam.")</f>
        <v>Custo-hora ÷ (1 − impostos − inadimplência − margem). É este valor que as outras abas usam.</v>
      </c>
    </row>
    <row r="31" customFormat="false" ht="30" hidden="false" customHeight="true" outlineLevel="0" collapsed="false">
      <c r="A31" s="9" t="s">
        <v>73</v>
      </c>
      <c r="B31" s="10" t="n">
        <v>300</v>
      </c>
      <c r="C31" s="11" t="s">
        <v>74</v>
      </c>
    </row>
    <row r="33" customFormat="false" ht="15" hidden="false" customHeight="false" outlineLevel="0" collapsed="false">
      <c r="A33" s="7" t="s">
        <v>75</v>
      </c>
      <c r="B33" s="8"/>
      <c r="C33" s="8"/>
    </row>
    <row r="34" customFormat="false" ht="30" hidden="false" customHeight="true" outlineLevel="0" collapsed="false">
      <c r="A34" s="9" t="s">
        <v>76</v>
      </c>
      <c r="B34" s="18" t="n">
        <f aca="false">B22*B30</f>
        <v>54084.5070422535</v>
      </c>
      <c r="C34" s="11" t="s">
        <v>77</v>
      </c>
    </row>
    <row r="35" customFormat="false" ht="30" hidden="false" customHeight="true" outlineLevel="0" collapsed="false">
      <c r="A35" s="9" t="s">
        <v>78</v>
      </c>
      <c r="B35" s="18" t="n">
        <f aca="false">'Precificação por cliente'!M45</f>
        <v>2850</v>
      </c>
      <c r="C35" s="11" t="s">
        <v>79</v>
      </c>
    </row>
    <row r="36" customFormat="false" ht="19.5" hidden="false" customHeight="true" outlineLevel="0" collapsed="false">
      <c r="A36" s="9" t="s">
        <v>80</v>
      </c>
      <c r="B36" s="18" t="n">
        <f aca="false">'Precificação por cliente'!L45</f>
        <v>3855.88073897933</v>
      </c>
      <c r="C36" s="11" t="s">
        <v>81</v>
      </c>
    </row>
    <row r="37" customFormat="false" ht="19.5" hidden="false" customHeight="true" outlineLevel="0" collapsed="false">
      <c r="A37" s="12" t="s">
        <v>82</v>
      </c>
      <c r="B37" s="13" t="n">
        <f aca="false">B36-B35</f>
        <v>1005.88073897933</v>
      </c>
      <c r="C37" s="11" t="s">
        <v>83</v>
      </c>
    </row>
    <row r="38" customFormat="false" ht="19.5" hidden="false" customHeight="true" outlineLevel="0" collapsed="false">
      <c r="A38" s="12" t="s">
        <v>84</v>
      </c>
      <c r="B38" s="13" t="n">
        <f aca="false">B37*12</f>
        <v>12070.568867752</v>
      </c>
      <c r="C38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5945B"/>
    <pageSetUpPr fitToPage="false"/>
  </sheetPr>
  <dimension ref="A1:P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6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2" min="12" style="0" width="16"/>
    <col collapsed="false" customWidth="true" hidden="false" outlineLevel="0" max="15" min="13" style="0" width="15"/>
    <col collapsed="false" customWidth="true" hidden="false" outlineLevel="0" max="16" min="16" style="0" width="30"/>
  </cols>
  <sheetData>
    <row r="1" customFormat="false" ht="19.7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39.55" hidden="false" customHeight="true" outlineLevel="0" collapsed="false">
      <c r="A4" s="6" t="s">
        <v>87</v>
      </c>
      <c r="B4" s="6" t="s">
        <v>88</v>
      </c>
      <c r="C4" s="6" t="s">
        <v>89</v>
      </c>
      <c r="E4" s="6" t="s">
        <v>90</v>
      </c>
      <c r="F4" s="6"/>
      <c r="G4" s="6"/>
      <c r="H4" s="6"/>
      <c r="I4" s="6" t="s">
        <v>31</v>
      </c>
      <c r="K4" s="6" t="s">
        <v>91</v>
      </c>
      <c r="L4" s="6"/>
      <c r="M4" s="6"/>
      <c r="N4" s="6"/>
    </row>
    <row r="5" customFormat="false" ht="15" hidden="false" customHeight="false" outlineLevel="0" collapsed="false">
      <c r="A5" s="19" t="s">
        <v>92</v>
      </c>
      <c r="B5" s="20" t="n">
        <v>0.5</v>
      </c>
      <c r="C5" s="20" t="n">
        <v>0.5</v>
      </c>
      <c r="E5" s="21" t="s">
        <v>93</v>
      </c>
      <c r="F5" s="21"/>
      <c r="G5" s="21"/>
      <c r="H5" s="21"/>
      <c r="I5" s="22" t="n">
        <v>1.5</v>
      </c>
      <c r="K5" s="21" t="s">
        <v>94</v>
      </c>
      <c r="L5" s="21"/>
      <c r="M5" s="21"/>
      <c r="N5" s="23" t="n">
        <f aca="false">COUNTA(A15:A44)</f>
        <v>3</v>
      </c>
    </row>
    <row r="6" customFormat="false" ht="15" hidden="false" customHeight="false" outlineLevel="0" collapsed="false">
      <c r="A6" s="19" t="s">
        <v>95</v>
      </c>
      <c r="B6" s="20" t="n">
        <v>2</v>
      </c>
      <c r="C6" s="20" t="n">
        <v>2</v>
      </c>
      <c r="E6" s="21" t="s">
        <v>96</v>
      </c>
      <c r="F6" s="21"/>
      <c r="G6" s="21"/>
      <c r="H6" s="21"/>
      <c r="I6" s="22" t="n">
        <v>1</v>
      </c>
      <c r="K6" s="21" t="s">
        <v>97</v>
      </c>
      <c r="L6" s="21"/>
      <c r="M6" s="21"/>
      <c r="N6" s="23" t="n">
        <f aca="false">COUNTIF(P15:P44,"Abaixo*")</f>
        <v>3</v>
      </c>
    </row>
    <row r="7" customFormat="false" ht="15" hidden="false" customHeight="false" outlineLevel="0" collapsed="false">
      <c r="A7" s="19" t="s">
        <v>98</v>
      </c>
      <c r="B7" s="20" t="n">
        <v>4</v>
      </c>
      <c r="C7" s="20" t="n">
        <v>4</v>
      </c>
      <c r="E7" s="21" t="s">
        <v>99</v>
      </c>
      <c r="F7" s="21"/>
      <c r="G7" s="21"/>
      <c r="H7" s="21"/>
      <c r="I7" s="22" t="n">
        <v>20</v>
      </c>
      <c r="K7" s="21" t="s">
        <v>100</v>
      </c>
      <c r="L7" s="21"/>
      <c r="M7" s="21"/>
      <c r="N7" s="24" t="n">
        <f aca="false">M45</f>
        <v>2850</v>
      </c>
    </row>
    <row r="8" customFormat="false" ht="15" hidden="false" customHeight="false" outlineLevel="0" collapsed="false">
      <c r="A8" s="19" t="s">
        <v>101</v>
      </c>
      <c r="B8" s="20" t="n">
        <v>8</v>
      </c>
      <c r="C8" s="20" t="n">
        <v>8</v>
      </c>
      <c r="E8" s="21" t="s">
        <v>102</v>
      </c>
      <c r="F8" s="21"/>
      <c r="G8" s="21"/>
      <c r="H8" s="21"/>
      <c r="I8" s="22" t="n">
        <v>1</v>
      </c>
      <c r="K8" s="21" t="s">
        <v>103</v>
      </c>
      <c r="L8" s="21"/>
      <c r="M8" s="21"/>
      <c r="N8" s="24" t="n">
        <f aca="false">L45</f>
        <v>3855.88073897933</v>
      </c>
    </row>
    <row r="9" customFormat="false" ht="15" hidden="false" customHeight="false" outlineLevel="0" collapsed="false">
      <c r="A9" s="19" t="s">
        <v>104</v>
      </c>
      <c r="B9" s="20" t="n">
        <v>3</v>
      </c>
      <c r="C9" s="20" t="n">
        <v>4</v>
      </c>
      <c r="E9" s="21" t="s">
        <v>105</v>
      </c>
      <c r="F9" s="21"/>
      <c r="G9" s="21"/>
      <c r="H9" s="21"/>
      <c r="I9" s="25" t="n">
        <v>0.1</v>
      </c>
      <c r="K9" s="21" t="s">
        <v>106</v>
      </c>
      <c r="L9" s="21"/>
      <c r="M9" s="21"/>
      <c r="N9" s="24" t="n">
        <f aca="false">L45-M45</f>
        <v>1005.88073897933</v>
      </c>
    </row>
    <row r="10" customFormat="false" ht="15" hidden="false" customHeight="false" outlineLevel="0" collapsed="false">
      <c r="A10" s="19" t="s">
        <v>107</v>
      </c>
      <c r="B10" s="20" t="n">
        <v>3</v>
      </c>
      <c r="C10" s="20" t="n">
        <v>3</v>
      </c>
      <c r="E10" s="21" t="s">
        <v>108</v>
      </c>
      <c r="F10" s="21"/>
      <c r="G10" s="21"/>
      <c r="H10" s="21"/>
      <c r="I10" s="26" t="n">
        <f aca="false">'Custo-hora'!B30</f>
        <v>87.7995244192427</v>
      </c>
      <c r="K10" s="21" t="s">
        <v>84</v>
      </c>
      <c r="L10" s="21"/>
      <c r="M10" s="21"/>
      <c r="N10" s="24" t="n">
        <f aca="false">(L45-M45)*12</f>
        <v>12070.568867752</v>
      </c>
    </row>
    <row r="12" customFormat="false" ht="15" hidden="false" customHeight="false" outlineLevel="0" collapsed="false">
      <c r="A12" s="27" t="s">
        <v>109</v>
      </c>
    </row>
    <row r="14" customFormat="false" ht="45.75" hidden="false" customHeight="true" outlineLevel="0" collapsed="false">
      <c r="A14" s="6" t="s">
        <v>110</v>
      </c>
      <c r="B14" s="6" t="s">
        <v>87</v>
      </c>
      <c r="C14" s="6" t="s">
        <v>111</v>
      </c>
      <c r="D14" s="6" t="s">
        <v>112</v>
      </c>
      <c r="E14" s="6" t="s">
        <v>113</v>
      </c>
      <c r="F14" s="6" t="s">
        <v>114</v>
      </c>
      <c r="G14" s="6" t="s">
        <v>115</v>
      </c>
      <c r="H14" s="6" t="s">
        <v>116</v>
      </c>
      <c r="I14" s="6" t="s">
        <v>117</v>
      </c>
      <c r="J14" s="6" t="s">
        <v>118</v>
      </c>
      <c r="K14" s="6" t="s">
        <v>119</v>
      </c>
      <c r="L14" s="6" t="s">
        <v>120</v>
      </c>
      <c r="M14" s="6" t="s">
        <v>121</v>
      </c>
      <c r="N14" s="6" t="s">
        <v>122</v>
      </c>
      <c r="O14" s="6" t="s">
        <v>123</v>
      </c>
      <c r="P14" s="6" t="s">
        <v>124</v>
      </c>
    </row>
    <row r="15" customFormat="false" ht="15" hidden="false" customHeight="false" outlineLevel="0" collapsed="false">
      <c r="A15" s="28" t="s">
        <v>125</v>
      </c>
      <c r="B15" s="28" t="s">
        <v>95</v>
      </c>
      <c r="C15" s="29" t="n">
        <v>6</v>
      </c>
      <c r="D15" s="29" t="n">
        <v>200</v>
      </c>
      <c r="E15" s="29" t="n">
        <v>150</v>
      </c>
      <c r="F15" s="30" t="n">
        <f aca="false">IF(A15="","",IFERROR(INDEX($B$5:$B$10,MATCH(B15,$A$5:$A$10,0)),0)+N(D15)*$I$5/60)</f>
        <v>7</v>
      </c>
      <c r="G15" s="30" t="n">
        <f aca="false">IF(A15="","",IF(N(C15)&gt;0,$I$6+C15*$I$7/60,0))</f>
        <v>3</v>
      </c>
      <c r="H15" s="30" t="n">
        <f aca="false">IF(A15="","",IFERROR(INDEX($C$5:$C$10,MATCH(B15,$A$5:$A$10,0)),0)+N(E15)*$I$8/60)</f>
        <v>4.5</v>
      </c>
      <c r="I15" s="31" t="n">
        <v>2</v>
      </c>
      <c r="J15" s="31" t="n">
        <v>0</v>
      </c>
      <c r="K15" s="30" t="n">
        <f aca="false">IF(A15="","",N(F15)+N(G15)+N(H15)+N(I15)+N(J15))</f>
        <v>16.5</v>
      </c>
      <c r="L15" s="32" t="n">
        <f aca="false">IF(A15="","",MAX(K15*$I$10,'Custo-hora'!$B$31))</f>
        <v>1448.69215291751</v>
      </c>
      <c r="M15" s="33" t="n">
        <v>900</v>
      </c>
      <c r="N15" s="32" t="n">
        <f aca="false">IF(OR(A15="",N(M15)&lt;=0),"",L15-M15)</f>
        <v>548.692152917505</v>
      </c>
      <c r="O15" s="34" t="n">
        <f aca="false">IF(OR(A15="",N(M15)&lt;=0),"",L15/M15-1)</f>
        <v>0.609657947686117</v>
      </c>
      <c r="P15" s="19" t="str">
        <f aca="false">IF(A15="","",IF(N(M15)&lt;=0,"Preencha o honorário atual",IF(O15&gt;$I$9,"Abaixo do sugerido — reajustar",IF(O15&lt;-$I$9,"Acima do sugerido","Dentro da faixa"))))</f>
        <v>Abaixo do sugerido — reajustar</v>
      </c>
    </row>
    <row r="16" customFormat="false" ht="15" hidden="false" customHeight="false" outlineLevel="0" collapsed="false">
      <c r="A16" s="28" t="s">
        <v>126</v>
      </c>
      <c r="B16" s="28" t="s">
        <v>98</v>
      </c>
      <c r="C16" s="29" t="n">
        <v>12</v>
      </c>
      <c r="D16" s="29" t="n">
        <v>80</v>
      </c>
      <c r="E16" s="29" t="n">
        <v>300</v>
      </c>
      <c r="F16" s="30" t="n">
        <f aca="false">IF(A16="","",IFERROR(INDEX($B$5:$B$10,MATCH(B16,$A$5:$A$10,0)),0)+N(D16)*$I$5/60)</f>
        <v>6</v>
      </c>
      <c r="G16" s="30" t="n">
        <f aca="false">IF(A16="","",IF(N(C16)&gt;0,$I$6+C16*$I$7/60,0))</f>
        <v>5</v>
      </c>
      <c r="H16" s="30" t="n">
        <f aca="false">IF(A16="","",IFERROR(INDEX($C$5:$C$10,MATCH(B16,$A$5:$A$10,0)),0)+N(E16)*$I$8/60)</f>
        <v>9</v>
      </c>
      <c r="I16" s="31" t="n">
        <v>3</v>
      </c>
      <c r="J16" s="31" t="n">
        <v>1</v>
      </c>
      <c r="K16" s="30" t="n">
        <f aca="false">IF(A16="","",N(F16)+N(G16)+N(H16)+N(I16)+N(J16))</f>
        <v>24</v>
      </c>
      <c r="L16" s="32" t="n">
        <f aca="false">IF(A16="","",MAX(K16*$I$10,'Custo-hora'!$B$31))</f>
        <v>2107.18858606183</v>
      </c>
      <c r="M16" s="33" t="n">
        <v>1800</v>
      </c>
      <c r="N16" s="32" t="n">
        <f aca="false">IF(OR(A16="",N(M16)&lt;=0),"",L16-M16)</f>
        <v>307.188586061825</v>
      </c>
      <c r="O16" s="34" t="n">
        <f aca="false">IF(OR(A16="",N(M16)&lt;=0),"",L16/M16-1)</f>
        <v>0.170660325589903</v>
      </c>
      <c r="P16" s="19" t="str">
        <f aca="false">IF(A16="","",IF(N(M16)&lt;=0,"Preencha o honorário atual",IF(O16&gt;$I$9,"Abaixo do sugerido — reajustar",IF(O16&lt;-$I$9,"Acima do sugerido","Dentro da faixa"))))</f>
        <v>Abaixo do sugerido — reajustar</v>
      </c>
    </row>
    <row r="17" customFormat="false" ht="15" hidden="false" customHeight="false" outlineLevel="0" collapsed="false">
      <c r="A17" s="28" t="s">
        <v>127</v>
      </c>
      <c r="B17" s="28" t="s">
        <v>92</v>
      </c>
      <c r="C17" s="29" t="n">
        <v>0</v>
      </c>
      <c r="D17" s="29" t="n">
        <v>20</v>
      </c>
      <c r="E17" s="29" t="n">
        <v>0</v>
      </c>
      <c r="F17" s="30" t="n">
        <f aca="false">IF(A17="","",IFERROR(INDEX($B$5:$B$10,MATCH(B17,$A$5:$A$10,0)),0)+N(D17)*$I$5/60)</f>
        <v>1</v>
      </c>
      <c r="G17" s="30" t="n">
        <f aca="false">IF(A17="","",IF(N(C17)&gt;0,$I$6+C17*$I$7/60,0))</f>
        <v>0</v>
      </c>
      <c r="H17" s="30" t="n">
        <f aca="false">IF(A17="","",IFERROR(INDEX($C$5:$C$10,MATCH(B17,$A$5:$A$10,0)),0)+N(E17)*$I$8/60)</f>
        <v>0.5</v>
      </c>
      <c r="I17" s="31" t="n">
        <v>0.5</v>
      </c>
      <c r="J17" s="31" t="n">
        <v>0</v>
      </c>
      <c r="K17" s="30" t="n">
        <f aca="false">IF(A17="","",N(F17)+N(G17)+N(H17)+N(I17)+N(J17))</f>
        <v>2</v>
      </c>
      <c r="L17" s="32" t="n">
        <f aca="false">IF(A17="","",MAX(K17*$I$10,'Custo-hora'!$B$31))</f>
        <v>300</v>
      </c>
      <c r="M17" s="33" t="n">
        <v>150</v>
      </c>
      <c r="N17" s="32" t="n">
        <f aca="false">IF(OR(A17="",N(M17)&lt;=0),"",L17-M17)</f>
        <v>150</v>
      </c>
      <c r="O17" s="34" t="n">
        <f aca="false">IF(OR(A17="",N(M17)&lt;=0),"",L17/M17-1)</f>
        <v>1</v>
      </c>
      <c r="P17" s="19" t="str">
        <f aca="false">IF(A17="","",IF(N(M17)&lt;=0,"Preencha o honorário atual",IF(O17&gt;$I$9,"Abaixo do sugerido — reajustar",IF(O17&lt;-$I$9,"Acima do sugerido","Dentro da faixa"))))</f>
        <v>Abaixo do sugerido — reajustar</v>
      </c>
    </row>
    <row r="18" customFormat="false" ht="15" hidden="false" customHeight="false" outlineLevel="0" collapsed="false">
      <c r="A18" s="28"/>
      <c r="B18" s="28"/>
      <c r="C18" s="29"/>
      <c r="D18" s="29"/>
      <c r="E18" s="29"/>
      <c r="F18" s="30" t="str">
        <f aca="false">IF(A18="","",IFERROR(INDEX($B$5:$B$10,MATCH(B18,$A$5:$A$10,0)),0)+N(D18)*$I$5/60)</f>
        <v/>
      </c>
      <c r="G18" s="30" t="str">
        <f aca="false">IF(A18="","",IF(N(C18)&gt;0,$I$6+C18*$I$7/60,0))</f>
        <v/>
      </c>
      <c r="H18" s="30" t="str">
        <f aca="false">IF(A18="","",IFERROR(INDEX($C$5:$C$10,MATCH(B18,$A$5:$A$10,0)),0)+N(E18)*$I$8/60)</f>
        <v/>
      </c>
      <c r="I18" s="31"/>
      <c r="J18" s="31"/>
      <c r="K18" s="30" t="str">
        <f aca="false">IF(A18="","",N(F18)+N(G18)+N(H18)+N(I18)+N(J18))</f>
        <v/>
      </c>
      <c r="L18" s="32" t="str">
        <f aca="false">IF(A18="","",MAX(K18*$I$10,'Custo-hora'!$B$31))</f>
        <v/>
      </c>
      <c r="M18" s="33"/>
      <c r="N18" s="32" t="str">
        <f aca="false">IF(OR(A18="",N(M18)&lt;=0),"",L18-M18)</f>
        <v/>
      </c>
      <c r="O18" s="34" t="str">
        <f aca="false">IF(OR(A18="",N(M18)&lt;=0),"",L18/M18-1)</f>
        <v/>
      </c>
      <c r="P18" s="19" t="str">
        <f aca="false">IF(A18="","",IF(N(M18)&lt;=0,"Preencha o honorário atual",IF(O18&gt;$I$9,"Abaixo do sugerido — reajustar",IF(O18&lt;-$I$9,"Acima do sugerido","Dentro da faixa"))))</f>
        <v/>
      </c>
    </row>
    <row r="19" customFormat="false" ht="15" hidden="false" customHeight="false" outlineLevel="0" collapsed="false">
      <c r="A19" s="28"/>
      <c r="B19" s="28"/>
      <c r="C19" s="29"/>
      <c r="D19" s="29"/>
      <c r="E19" s="29"/>
      <c r="F19" s="30" t="str">
        <f aca="false">IF(A19="","",IFERROR(INDEX($B$5:$B$10,MATCH(B19,$A$5:$A$10,0)),0)+N(D19)*$I$5/60)</f>
        <v/>
      </c>
      <c r="G19" s="30" t="str">
        <f aca="false">IF(A19="","",IF(N(C19)&gt;0,$I$6+C19*$I$7/60,0))</f>
        <v/>
      </c>
      <c r="H19" s="30" t="str">
        <f aca="false">IF(A19="","",IFERROR(INDEX($C$5:$C$10,MATCH(B19,$A$5:$A$10,0)),0)+N(E19)*$I$8/60)</f>
        <v/>
      </c>
      <c r="I19" s="31"/>
      <c r="J19" s="31"/>
      <c r="K19" s="30" t="str">
        <f aca="false">IF(A19="","",N(F19)+N(G19)+N(H19)+N(I19)+N(J19))</f>
        <v/>
      </c>
      <c r="L19" s="32" t="str">
        <f aca="false">IF(A19="","",MAX(K19*$I$10,'Custo-hora'!$B$31))</f>
        <v/>
      </c>
      <c r="M19" s="33"/>
      <c r="N19" s="32" t="str">
        <f aca="false">IF(OR(A19="",N(M19)&lt;=0),"",L19-M19)</f>
        <v/>
      </c>
      <c r="O19" s="34" t="str">
        <f aca="false">IF(OR(A19="",N(M19)&lt;=0),"",L19/M19-1)</f>
        <v/>
      </c>
      <c r="P19" s="19" t="str">
        <f aca="false">IF(A19="","",IF(N(M19)&lt;=0,"Preencha o honorário atual",IF(O19&gt;$I$9,"Abaixo do sugerido — reajustar",IF(O19&lt;-$I$9,"Acima do sugerido","Dentro da faixa"))))</f>
        <v/>
      </c>
    </row>
    <row r="20" customFormat="false" ht="15" hidden="false" customHeight="false" outlineLevel="0" collapsed="false">
      <c r="A20" s="28"/>
      <c r="B20" s="28"/>
      <c r="C20" s="29"/>
      <c r="D20" s="29"/>
      <c r="E20" s="29"/>
      <c r="F20" s="30" t="str">
        <f aca="false">IF(A20="","",IFERROR(INDEX($B$5:$B$10,MATCH(B20,$A$5:$A$10,0)),0)+N(D20)*$I$5/60)</f>
        <v/>
      </c>
      <c r="G20" s="30" t="str">
        <f aca="false">IF(A20="","",IF(N(C20)&gt;0,$I$6+C20*$I$7/60,0))</f>
        <v/>
      </c>
      <c r="H20" s="30" t="str">
        <f aca="false">IF(A20="","",IFERROR(INDEX($C$5:$C$10,MATCH(B20,$A$5:$A$10,0)),0)+N(E20)*$I$8/60)</f>
        <v/>
      </c>
      <c r="I20" s="31"/>
      <c r="J20" s="31"/>
      <c r="K20" s="30" t="str">
        <f aca="false">IF(A20="","",N(F20)+N(G20)+N(H20)+N(I20)+N(J20))</f>
        <v/>
      </c>
      <c r="L20" s="32" t="str">
        <f aca="false">IF(A20="","",MAX(K20*$I$10,'Custo-hora'!$B$31))</f>
        <v/>
      </c>
      <c r="M20" s="33"/>
      <c r="N20" s="32" t="str">
        <f aca="false">IF(OR(A20="",N(M20)&lt;=0),"",L20-M20)</f>
        <v/>
      </c>
      <c r="O20" s="34" t="str">
        <f aca="false">IF(OR(A20="",N(M20)&lt;=0),"",L20/M20-1)</f>
        <v/>
      </c>
      <c r="P20" s="19" t="str">
        <f aca="false">IF(A20="","",IF(N(M20)&lt;=0,"Preencha o honorário atual",IF(O20&gt;$I$9,"Abaixo do sugerido — reajustar",IF(O20&lt;-$I$9,"Acima do sugerido","Dentro da faixa"))))</f>
        <v/>
      </c>
    </row>
    <row r="21" customFormat="false" ht="15" hidden="false" customHeight="false" outlineLevel="0" collapsed="false">
      <c r="A21" s="28"/>
      <c r="B21" s="28"/>
      <c r="C21" s="29"/>
      <c r="D21" s="29"/>
      <c r="E21" s="29"/>
      <c r="F21" s="30" t="str">
        <f aca="false">IF(A21="","",IFERROR(INDEX($B$5:$B$10,MATCH(B21,$A$5:$A$10,0)),0)+N(D21)*$I$5/60)</f>
        <v/>
      </c>
      <c r="G21" s="30" t="str">
        <f aca="false">IF(A21="","",IF(N(C21)&gt;0,$I$6+C21*$I$7/60,0))</f>
        <v/>
      </c>
      <c r="H21" s="30" t="str">
        <f aca="false">IF(A21="","",IFERROR(INDEX($C$5:$C$10,MATCH(B21,$A$5:$A$10,0)),0)+N(E21)*$I$8/60)</f>
        <v/>
      </c>
      <c r="I21" s="31"/>
      <c r="J21" s="31"/>
      <c r="K21" s="30" t="str">
        <f aca="false">IF(A21="","",N(F21)+N(G21)+N(H21)+N(I21)+N(J21))</f>
        <v/>
      </c>
      <c r="L21" s="32" t="str">
        <f aca="false">IF(A21="","",MAX(K21*$I$10,'Custo-hora'!$B$31))</f>
        <v/>
      </c>
      <c r="M21" s="33"/>
      <c r="N21" s="32" t="str">
        <f aca="false">IF(OR(A21="",N(M21)&lt;=0),"",L21-M21)</f>
        <v/>
      </c>
      <c r="O21" s="34" t="str">
        <f aca="false">IF(OR(A21="",N(M21)&lt;=0),"",L21/M21-1)</f>
        <v/>
      </c>
      <c r="P21" s="19" t="str">
        <f aca="false">IF(A21="","",IF(N(M21)&lt;=0,"Preencha o honorário atual",IF(O21&gt;$I$9,"Abaixo do sugerido — reajustar",IF(O21&lt;-$I$9,"Acima do sugerido","Dentro da faixa"))))</f>
        <v/>
      </c>
    </row>
    <row r="22" customFormat="false" ht="15" hidden="false" customHeight="false" outlineLevel="0" collapsed="false">
      <c r="A22" s="28"/>
      <c r="B22" s="28"/>
      <c r="C22" s="29"/>
      <c r="D22" s="29"/>
      <c r="E22" s="29"/>
      <c r="F22" s="30" t="str">
        <f aca="false">IF(A22="","",IFERROR(INDEX($B$5:$B$10,MATCH(B22,$A$5:$A$10,0)),0)+N(D22)*$I$5/60)</f>
        <v/>
      </c>
      <c r="G22" s="30" t="str">
        <f aca="false">IF(A22="","",IF(N(C22)&gt;0,$I$6+C22*$I$7/60,0))</f>
        <v/>
      </c>
      <c r="H22" s="30" t="str">
        <f aca="false">IF(A22="","",IFERROR(INDEX($C$5:$C$10,MATCH(B22,$A$5:$A$10,0)),0)+N(E22)*$I$8/60)</f>
        <v/>
      </c>
      <c r="I22" s="31"/>
      <c r="J22" s="31"/>
      <c r="K22" s="30" t="str">
        <f aca="false">IF(A22="","",N(F22)+N(G22)+N(H22)+N(I22)+N(J22))</f>
        <v/>
      </c>
      <c r="L22" s="32" t="str">
        <f aca="false">IF(A22="","",MAX(K22*$I$10,'Custo-hora'!$B$31))</f>
        <v/>
      </c>
      <c r="M22" s="33"/>
      <c r="N22" s="32" t="str">
        <f aca="false">IF(OR(A22="",N(M22)&lt;=0),"",L22-M22)</f>
        <v/>
      </c>
      <c r="O22" s="34" t="str">
        <f aca="false">IF(OR(A22="",N(M22)&lt;=0),"",L22/M22-1)</f>
        <v/>
      </c>
      <c r="P22" s="19" t="str">
        <f aca="false">IF(A22="","",IF(N(M22)&lt;=0,"Preencha o honorário atual",IF(O22&gt;$I$9,"Abaixo do sugerido — reajustar",IF(O22&lt;-$I$9,"Acima do sugerido","Dentro da faixa"))))</f>
        <v/>
      </c>
    </row>
    <row r="23" customFormat="false" ht="15" hidden="false" customHeight="false" outlineLevel="0" collapsed="false">
      <c r="A23" s="28"/>
      <c r="B23" s="28"/>
      <c r="C23" s="29"/>
      <c r="D23" s="29"/>
      <c r="E23" s="29"/>
      <c r="F23" s="30" t="str">
        <f aca="false">IF(A23="","",IFERROR(INDEX($B$5:$B$10,MATCH(B23,$A$5:$A$10,0)),0)+N(D23)*$I$5/60)</f>
        <v/>
      </c>
      <c r="G23" s="30" t="str">
        <f aca="false">IF(A23="","",IF(N(C23)&gt;0,$I$6+C23*$I$7/60,0))</f>
        <v/>
      </c>
      <c r="H23" s="30" t="str">
        <f aca="false">IF(A23="","",IFERROR(INDEX($C$5:$C$10,MATCH(B23,$A$5:$A$10,0)),0)+N(E23)*$I$8/60)</f>
        <v/>
      </c>
      <c r="I23" s="31"/>
      <c r="J23" s="31"/>
      <c r="K23" s="30" t="str">
        <f aca="false">IF(A23="","",N(F23)+N(G23)+N(H23)+N(I23)+N(J23))</f>
        <v/>
      </c>
      <c r="L23" s="32" t="str">
        <f aca="false">IF(A23="","",MAX(K23*$I$10,'Custo-hora'!$B$31))</f>
        <v/>
      </c>
      <c r="M23" s="33"/>
      <c r="N23" s="32" t="str">
        <f aca="false">IF(OR(A23="",N(M23)&lt;=0),"",L23-M23)</f>
        <v/>
      </c>
      <c r="O23" s="34" t="str">
        <f aca="false">IF(OR(A23="",N(M23)&lt;=0),"",L23/M23-1)</f>
        <v/>
      </c>
      <c r="P23" s="19" t="str">
        <f aca="false">IF(A23="","",IF(N(M23)&lt;=0,"Preencha o honorário atual",IF(O23&gt;$I$9,"Abaixo do sugerido — reajustar",IF(O23&lt;-$I$9,"Acima do sugerido","Dentro da faixa"))))</f>
        <v/>
      </c>
    </row>
    <row r="24" customFormat="false" ht="15" hidden="false" customHeight="false" outlineLevel="0" collapsed="false">
      <c r="A24" s="28"/>
      <c r="B24" s="28"/>
      <c r="C24" s="29"/>
      <c r="D24" s="29"/>
      <c r="E24" s="29"/>
      <c r="F24" s="30" t="str">
        <f aca="false">IF(A24="","",IFERROR(INDEX($B$5:$B$10,MATCH(B24,$A$5:$A$10,0)),0)+N(D24)*$I$5/60)</f>
        <v/>
      </c>
      <c r="G24" s="30" t="str">
        <f aca="false">IF(A24="","",IF(N(C24)&gt;0,$I$6+C24*$I$7/60,0))</f>
        <v/>
      </c>
      <c r="H24" s="30" t="str">
        <f aca="false">IF(A24="","",IFERROR(INDEX($C$5:$C$10,MATCH(B24,$A$5:$A$10,0)),0)+N(E24)*$I$8/60)</f>
        <v/>
      </c>
      <c r="I24" s="31"/>
      <c r="J24" s="31"/>
      <c r="K24" s="30" t="str">
        <f aca="false">IF(A24="","",N(F24)+N(G24)+N(H24)+N(I24)+N(J24))</f>
        <v/>
      </c>
      <c r="L24" s="32" t="str">
        <f aca="false">IF(A24="","",MAX(K24*$I$10,'Custo-hora'!$B$31))</f>
        <v/>
      </c>
      <c r="M24" s="33"/>
      <c r="N24" s="32" t="str">
        <f aca="false">IF(OR(A24="",N(M24)&lt;=0),"",L24-M24)</f>
        <v/>
      </c>
      <c r="O24" s="34" t="str">
        <f aca="false">IF(OR(A24="",N(M24)&lt;=0),"",L24/M24-1)</f>
        <v/>
      </c>
      <c r="P24" s="19" t="str">
        <f aca="false">IF(A24="","",IF(N(M24)&lt;=0,"Preencha o honorário atual",IF(O24&gt;$I$9,"Abaixo do sugerido — reajustar",IF(O24&lt;-$I$9,"Acima do sugerido","Dentro da faixa"))))</f>
        <v/>
      </c>
    </row>
    <row r="25" customFormat="false" ht="15" hidden="false" customHeight="false" outlineLevel="0" collapsed="false">
      <c r="A25" s="28"/>
      <c r="B25" s="28"/>
      <c r="C25" s="29"/>
      <c r="D25" s="29"/>
      <c r="E25" s="29"/>
      <c r="F25" s="30" t="str">
        <f aca="false">IF(A25="","",IFERROR(INDEX($B$5:$B$10,MATCH(B25,$A$5:$A$10,0)),0)+N(D25)*$I$5/60)</f>
        <v/>
      </c>
      <c r="G25" s="30" t="str">
        <f aca="false">IF(A25="","",IF(N(C25)&gt;0,$I$6+C25*$I$7/60,0))</f>
        <v/>
      </c>
      <c r="H25" s="30" t="str">
        <f aca="false">IF(A25="","",IFERROR(INDEX($C$5:$C$10,MATCH(B25,$A$5:$A$10,0)),0)+N(E25)*$I$8/60)</f>
        <v/>
      </c>
      <c r="I25" s="31"/>
      <c r="J25" s="31"/>
      <c r="K25" s="30" t="str">
        <f aca="false">IF(A25="","",N(F25)+N(G25)+N(H25)+N(I25)+N(J25))</f>
        <v/>
      </c>
      <c r="L25" s="32" t="str">
        <f aca="false">IF(A25="","",MAX(K25*$I$10,'Custo-hora'!$B$31))</f>
        <v/>
      </c>
      <c r="M25" s="33"/>
      <c r="N25" s="32" t="str">
        <f aca="false">IF(OR(A25="",N(M25)&lt;=0),"",L25-M25)</f>
        <v/>
      </c>
      <c r="O25" s="34" t="str">
        <f aca="false">IF(OR(A25="",N(M25)&lt;=0),"",L25/M25-1)</f>
        <v/>
      </c>
      <c r="P25" s="19" t="str">
        <f aca="false">IF(A25="","",IF(N(M25)&lt;=0,"Preencha o honorário atual",IF(O25&gt;$I$9,"Abaixo do sugerido — reajustar",IF(O25&lt;-$I$9,"Acima do sugerido","Dentro da faixa"))))</f>
        <v/>
      </c>
    </row>
    <row r="26" customFormat="false" ht="15" hidden="false" customHeight="false" outlineLevel="0" collapsed="false">
      <c r="A26" s="28"/>
      <c r="B26" s="28"/>
      <c r="C26" s="29"/>
      <c r="D26" s="29"/>
      <c r="E26" s="29"/>
      <c r="F26" s="30" t="str">
        <f aca="false">IF(A26="","",IFERROR(INDEX($B$5:$B$10,MATCH(B26,$A$5:$A$10,0)),0)+N(D26)*$I$5/60)</f>
        <v/>
      </c>
      <c r="G26" s="30" t="str">
        <f aca="false">IF(A26="","",IF(N(C26)&gt;0,$I$6+C26*$I$7/60,0))</f>
        <v/>
      </c>
      <c r="H26" s="30" t="str">
        <f aca="false">IF(A26="","",IFERROR(INDEX($C$5:$C$10,MATCH(B26,$A$5:$A$10,0)),0)+N(E26)*$I$8/60)</f>
        <v/>
      </c>
      <c r="I26" s="31"/>
      <c r="J26" s="31"/>
      <c r="K26" s="30" t="str">
        <f aca="false">IF(A26="","",N(F26)+N(G26)+N(H26)+N(I26)+N(J26))</f>
        <v/>
      </c>
      <c r="L26" s="32" t="str">
        <f aca="false">IF(A26="","",MAX(K26*$I$10,'Custo-hora'!$B$31))</f>
        <v/>
      </c>
      <c r="M26" s="33"/>
      <c r="N26" s="32" t="str">
        <f aca="false">IF(OR(A26="",N(M26)&lt;=0),"",L26-M26)</f>
        <v/>
      </c>
      <c r="O26" s="34" t="str">
        <f aca="false">IF(OR(A26="",N(M26)&lt;=0),"",L26/M26-1)</f>
        <v/>
      </c>
      <c r="P26" s="19" t="str">
        <f aca="false">IF(A26="","",IF(N(M26)&lt;=0,"Preencha o honorário atual",IF(O26&gt;$I$9,"Abaixo do sugerido — reajustar",IF(O26&lt;-$I$9,"Acima do sugerido","Dentro da faixa"))))</f>
        <v/>
      </c>
    </row>
    <row r="27" customFormat="false" ht="15" hidden="false" customHeight="false" outlineLevel="0" collapsed="false">
      <c r="A27" s="28"/>
      <c r="B27" s="28"/>
      <c r="C27" s="29"/>
      <c r="D27" s="29"/>
      <c r="E27" s="29"/>
      <c r="F27" s="30" t="str">
        <f aca="false">IF(A27="","",IFERROR(INDEX($B$5:$B$10,MATCH(B27,$A$5:$A$10,0)),0)+N(D27)*$I$5/60)</f>
        <v/>
      </c>
      <c r="G27" s="30" t="str">
        <f aca="false">IF(A27="","",IF(N(C27)&gt;0,$I$6+C27*$I$7/60,0))</f>
        <v/>
      </c>
      <c r="H27" s="30" t="str">
        <f aca="false">IF(A27="","",IFERROR(INDEX($C$5:$C$10,MATCH(B27,$A$5:$A$10,0)),0)+N(E27)*$I$8/60)</f>
        <v/>
      </c>
      <c r="I27" s="31"/>
      <c r="J27" s="31"/>
      <c r="K27" s="30" t="str">
        <f aca="false">IF(A27="","",N(F27)+N(G27)+N(H27)+N(I27)+N(J27))</f>
        <v/>
      </c>
      <c r="L27" s="32" t="str">
        <f aca="false">IF(A27="","",MAX(K27*$I$10,'Custo-hora'!$B$31))</f>
        <v/>
      </c>
      <c r="M27" s="33"/>
      <c r="N27" s="32" t="str">
        <f aca="false">IF(OR(A27="",N(M27)&lt;=0),"",L27-M27)</f>
        <v/>
      </c>
      <c r="O27" s="34" t="str">
        <f aca="false">IF(OR(A27="",N(M27)&lt;=0),"",L27/M27-1)</f>
        <v/>
      </c>
      <c r="P27" s="19" t="str">
        <f aca="false">IF(A27="","",IF(N(M27)&lt;=0,"Preencha o honorário atual",IF(O27&gt;$I$9,"Abaixo do sugerido — reajustar",IF(O27&lt;-$I$9,"Acima do sugerido","Dentro da faixa"))))</f>
        <v/>
      </c>
    </row>
    <row r="28" customFormat="false" ht="15" hidden="false" customHeight="false" outlineLevel="0" collapsed="false">
      <c r="A28" s="28"/>
      <c r="B28" s="28"/>
      <c r="C28" s="29"/>
      <c r="D28" s="29"/>
      <c r="E28" s="29"/>
      <c r="F28" s="30" t="str">
        <f aca="false">IF(A28="","",IFERROR(INDEX($B$5:$B$10,MATCH(B28,$A$5:$A$10,0)),0)+N(D28)*$I$5/60)</f>
        <v/>
      </c>
      <c r="G28" s="30" t="str">
        <f aca="false">IF(A28="","",IF(N(C28)&gt;0,$I$6+C28*$I$7/60,0))</f>
        <v/>
      </c>
      <c r="H28" s="30" t="str">
        <f aca="false">IF(A28="","",IFERROR(INDEX($C$5:$C$10,MATCH(B28,$A$5:$A$10,0)),0)+N(E28)*$I$8/60)</f>
        <v/>
      </c>
      <c r="I28" s="31"/>
      <c r="J28" s="31"/>
      <c r="K28" s="30" t="str">
        <f aca="false">IF(A28="","",N(F28)+N(G28)+N(H28)+N(I28)+N(J28))</f>
        <v/>
      </c>
      <c r="L28" s="32" t="str">
        <f aca="false">IF(A28="","",MAX(K28*$I$10,'Custo-hora'!$B$31))</f>
        <v/>
      </c>
      <c r="M28" s="33"/>
      <c r="N28" s="32" t="str">
        <f aca="false">IF(OR(A28="",N(M28)&lt;=0),"",L28-M28)</f>
        <v/>
      </c>
      <c r="O28" s="34" t="str">
        <f aca="false">IF(OR(A28="",N(M28)&lt;=0),"",L28/M28-1)</f>
        <v/>
      </c>
      <c r="P28" s="19" t="str">
        <f aca="false">IF(A28="","",IF(N(M28)&lt;=0,"Preencha o honorário atual",IF(O28&gt;$I$9,"Abaixo do sugerido — reajustar",IF(O28&lt;-$I$9,"Acima do sugerido","Dentro da faixa"))))</f>
        <v/>
      </c>
    </row>
    <row r="29" customFormat="false" ht="15" hidden="false" customHeight="false" outlineLevel="0" collapsed="false">
      <c r="A29" s="28"/>
      <c r="B29" s="28"/>
      <c r="C29" s="29"/>
      <c r="D29" s="29"/>
      <c r="E29" s="29"/>
      <c r="F29" s="30" t="str">
        <f aca="false">IF(A29="","",IFERROR(INDEX($B$5:$B$10,MATCH(B29,$A$5:$A$10,0)),0)+N(D29)*$I$5/60)</f>
        <v/>
      </c>
      <c r="G29" s="30" t="str">
        <f aca="false">IF(A29="","",IF(N(C29)&gt;0,$I$6+C29*$I$7/60,0))</f>
        <v/>
      </c>
      <c r="H29" s="30" t="str">
        <f aca="false">IF(A29="","",IFERROR(INDEX($C$5:$C$10,MATCH(B29,$A$5:$A$10,0)),0)+N(E29)*$I$8/60)</f>
        <v/>
      </c>
      <c r="I29" s="31"/>
      <c r="J29" s="31"/>
      <c r="K29" s="30" t="str">
        <f aca="false">IF(A29="","",N(F29)+N(G29)+N(H29)+N(I29)+N(J29))</f>
        <v/>
      </c>
      <c r="L29" s="32" t="str">
        <f aca="false">IF(A29="","",MAX(K29*$I$10,'Custo-hora'!$B$31))</f>
        <v/>
      </c>
      <c r="M29" s="33"/>
      <c r="N29" s="32" t="str">
        <f aca="false">IF(OR(A29="",N(M29)&lt;=0),"",L29-M29)</f>
        <v/>
      </c>
      <c r="O29" s="34" t="str">
        <f aca="false">IF(OR(A29="",N(M29)&lt;=0),"",L29/M29-1)</f>
        <v/>
      </c>
      <c r="P29" s="19" t="str">
        <f aca="false">IF(A29="","",IF(N(M29)&lt;=0,"Preencha o honorário atual",IF(O29&gt;$I$9,"Abaixo do sugerido — reajustar",IF(O29&lt;-$I$9,"Acima do sugerido","Dentro da faixa"))))</f>
        <v/>
      </c>
    </row>
    <row r="30" customFormat="false" ht="15" hidden="false" customHeight="false" outlineLevel="0" collapsed="false">
      <c r="A30" s="28"/>
      <c r="B30" s="28"/>
      <c r="C30" s="29"/>
      <c r="D30" s="29"/>
      <c r="E30" s="29"/>
      <c r="F30" s="30" t="str">
        <f aca="false">IF(A30="","",IFERROR(INDEX($B$5:$B$10,MATCH(B30,$A$5:$A$10,0)),0)+N(D30)*$I$5/60)</f>
        <v/>
      </c>
      <c r="G30" s="30" t="str">
        <f aca="false">IF(A30="","",IF(N(C30)&gt;0,$I$6+C30*$I$7/60,0))</f>
        <v/>
      </c>
      <c r="H30" s="30" t="str">
        <f aca="false">IF(A30="","",IFERROR(INDEX($C$5:$C$10,MATCH(B30,$A$5:$A$10,0)),0)+N(E30)*$I$8/60)</f>
        <v/>
      </c>
      <c r="I30" s="31"/>
      <c r="J30" s="31"/>
      <c r="K30" s="30" t="str">
        <f aca="false">IF(A30="","",N(F30)+N(G30)+N(H30)+N(I30)+N(J30))</f>
        <v/>
      </c>
      <c r="L30" s="32" t="str">
        <f aca="false">IF(A30="","",MAX(K30*$I$10,'Custo-hora'!$B$31))</f>
        <v/>
      </c>
      <c r="M30" s="33"/>
      <c r="N30" s="32" t="str">
        <f aca="false">IF(OR(A30="",N(M30)&lt;=0),"",L30-M30)</f>
        <v/>
      </c>
      <c r="O30" s="34" t="str">
        <f aca="false">IF(OR(A30="",N(M30)&lt;=0),"",L30/M30-1)</f>
        <v/>
      </c>
      <c r="P30" s="19" t="str">
        <f aca="false">IF(A30="","",IF(N(M30)&lt;=0,"Preencha o honorário atual",IF(O30&gt;$I$9,"Abaixo do sugerido — reajustar",IF(O30&lt;-$I$9,"Acima do sugerido","Dentro da faixa"))))</f>
        <v/>
      </c>
    </row>
    <row r="31" customFormat="false" ht="15" hidden="false" customHeight="false" outlineLevel="0" collapsed="false">
      <c r="A31" s="28"/>
      <c r="B31" s="28"/>
      <c r="C31" s="29"/>
      <c r="D31" s="29"/>
      <c r="E31" s="29"/>
      <c r="F31" s="30" t="str">
        <f aca="false">IF(A31="","",IFERROR(INDEX($B$5:$B$10,MATCH(B31,$A$5:$A$10,0)),0)+N(D31)*$I$5/60)</f>
        <v/>
      </c>
      <c r="G31" s="30" t="str">
        <f aca="false">IF(A31="","",IF(N(C31)&gt;0,$I$6+C31*$I$7/60,0))</f>
        <v/>
      </c>
      <c r="H31" s="30" t="str">
        <f aca="false">IF(A31="","",IFERROR(INDEX($C$5:$C$10,MATCH(B31,$A$5:$A$10,0)),0)+N(E31)*$I$8/60)</f>
        <v/>
      </c>
      <c r="I31" s="31"/>
      <c r="J31" s="31"/>
      <c r="K31" s="30" t="str">
        <f aca="false">IF(A31="","",N(F31)+N(G31)+N(H31)+N(I31)+N(J31))</f>
        <v/>
      </c>
      <c r="L31" s="32" t="str">
        <f aca="false">IF(A31="","",MAX(K31*$I$10,'Custo-hora'!$B$31))</f>
        <v/>
      </c>
      <c r="M31" s="33"/>
      <c r="N31" s="32" t="str">
        <f aca="false">IF(OR(A31="",N(M31)&lt;=0),"",L31-M31)</f>
        <v/>
      </c>
      <c r="O31" s="34" t="str">
        <f aca="false">IF(OR(A31="",N(M31)&lt;=0),"",L31/M31-1)</f>
        <v/>
      </c>
      <c r="P31" s="19" t="str">
        <f aca="false">IF(A31="","",IF(N(M31)&lt;=0,"Preencha o honorário atual",IF(O31&gt;$I$9,"Abaixo do sugerido — reajustar",IF(O31&lt;-$I$9,"Acima do sugerido","Dentro da faixa"))))</f>
        <v/>
      </c>
    </row>
    <row r="32" customFormat="false" ht="15" hidden="false" customHeight="false" outlineLevel="0" collapsed="false">
      <c r="A32" s="28"/>
      <c r="B32" s="28"/>
      <c r="C32" s="29"/>
      <c r="D32" s="29"/>
      <c r="E32" s="29"/>
      <c r="F32" s="30" t="str">
        <f aca="false">IF(A32="","",IFERROR(INDEX($B$5:$B$10,MATCH(B32,$A$5:$A$10,0)),0)+N(D32)*$I$5/60)</f>
        <v/>
      </c>
      <c r="G32" s="30" t="str">
        <f aca="false">IF(A32="","",IF(N(C32)&gt;0,$I$6+C32*$I$7/60,0))</f>
        <v/>
      </c>
      <c r="H32" s="30" t="str">
        <f aca="false">IF(A32="","",IFERROR(INDEX($C$5:$C$10,MATCH(B32,$A$5:$A$10,0)),0)+N(E32)*$I$8/60)</f>
        <v/>
      </c>
      <c r="I32" s="31"/>
      <c r="J32" s="31"/>
      <c r="K32" s="30" t="str">
        <f aca="false">IF(A32="","",N(F32)+N(G32)+N(H32)+N(I32)+N(J32))</f>
        <v/>
      </c>
      <c r="L32" s="32" t="str">
        <f aca="false">IF(A32="","",MAX(K32*$I$10,'Custo-hora'!$B$31))</f>
        <v/>
      </c>
      <c r="M32" s="33"/>
      <c r="N32" s="32" t="str">
        <f aca="false">IF(OR(A32="",N(M32)&lt;=0),"",L32-M32)</f>
        <v/>
      </c>
      <c r="O32" s="34" t="str">
        <f aca="false">IF(OR(A32="",N(M32)&lt;=0),"",L32/M32-1)</f>
        <v/>
      </c>
      <c r="P32" s="19" t="str">
        <f aca="false">IF(A32="","",IF(N(M32)&lt;=0,"Preencha o honorário atual",IF(O32&gt;$I$9,"Abaixo do sugerido — reajustar",IF(O32&lt;-$I$9,"Acima do sugerido","Dentro da faixa"))))</f>
        <v/>
      </c>
    </row>
    <row r="33" customFormat="false" ht="15" hidden="false" customHeight="false" outlineLevel="0" collapsed="false">
      <c r="A33" s="28"/>
      <c r="B33" s="28"/>
      <c r="C33" s="29"/>
      <c r="D33" s="29"/>
      <c r="E33" s="29"/>
      <c r="F33" s="30" t="str">
        <f aca="false">IF(A33="","",IFERROR(INDEX($B$5:$B$10,MATCH(B33,$A$5:$A$10,0)),0)+N(D33)*$I$5/60)</f>
        <v/>
      </c>
      <c r="G33" s="30" t="str">
        <f aca="false">IF(A33="","",IF(N(C33)&gt;0,$I$6+C33*$I$7/60,0))</f>
        <v/>
      </c>
      <c r="H33" s="30" t="str">
        <f aca="false">IF(A33="","",IFERROR(INDEX($C$5:$C$10,MATCH(B33,$A$5:$A$10,0)),0)+N(E33)*$I$8/60)</f>
        <v/>
      </c>
      <c r="I33" s="31"/>
      <c r="J33" s="31"/>
      <c r="K33" s="30" t="str">
        <f aca="false">IF(A33="","",N(F33)+N(G33)+N(H33)+N(I33)+N(J33))</f>
        <v/>
      </c>
      <c r="L33" s="32" t="str">
        <f aca="false">IF(A33="","",MAX(K33*$I$10,'Custo-hora'!$B$31))</f>
        <v/>
      </c>
      <c r="M33" s="33"/>
      <c r="N33" s="32" t="str">
        <f aca="false">IF(OR(A33="",N(M33)&lt;=0),"",L33-M33)</f>
        <v/>
      </c>
      <c r="O33" s="34" t="str">
        <f aca="false">IF(OR(A33="",N(M33)&lt;=0),"",L33/M33-1)</f>
        <v/>
      </c>
      <c r="P33" s="19" t="str">
        <f aca="false">IF(A33="","",IF(N(M33)&lt;=0,"Preencha o honorário atual",IF(O33&gt;$I$9,"Abaixo do sugerido — reajustar",IF(O33&lt;-$I$9,"Acima do sugerido","Dentro da faixa"))))</f>
        <v/>
      </c>
    </row>
    <row r="34" customFormat="false" ht="15" hidden="false" customHeight="false" outlineLevel="0" collapsed="false">
      <c r="A34" s="28"/>
      <c r="B34" s="28"/>
      <c r="C34" s="29"/>
      <c r="D34" s="29"/>
      <c r="E34" s="29"/>
      <c r="F34" s="30" t="str">
        <f aca="false">IF(A34="","",IFERROR(INDEX($B$5:$B$10,MATCH(B34,$A$5:$A$10,0)),0)+N(D34)*$I$5/60)</f>
        <v/>
      </c>
      <c r="G34" s="30" t="str">
        <f aca="false">IF(A34="","",IF(N(C34)&gt;0,$I$6+C34*$I$7/60,0))</f>
        <v/>
      </c>
      <c r="H34" s="30" t="str">
        <f aca="false">IF(A34="","",IFERROR(INDEX($C$5:$C$10,MATCH(B34,$A$5:$A$10,0)),0)+N(E34)*$I$8/60)</f>
        <v/>
      </c>
      <c r="I34" s="31"/>
      <c r="J34" s="31"/>
      <c r="K34" s="30" t="str">
        <f aca="false">IF(A34="","",N(F34)+N(G34)+N(H34)+N(I34)+N(J34))</f>
        <v/>
      </c>
      <c r="L34" s="32" t="str">
        <f aca="false">IF(A34="","",MAX(K34*$I$10,'Custo-hora'!$B$31))</f>
        <v/>
      </c>
      <c r="M34" s="33"/>
      <c r="N34" s="32" t="str">
        <f aca="false">IF(OR(A34="",N(M34)&lt;=0),"",L34-M34)</f>
        <v/>
      </c>
      <c r="O34" s="34" t="str">
        <f aca="false">IF(OR(A34="",N(M34)&lt;=0),"",L34/M34-1)</f>
        <v/>
      </c>
      <c r="P34" s="19" t="str">
        <f aca="false">IF(A34="","",IF(N(M34)&lt;=0,"Preencha o honorário atual",IF(O34&gt;$I$9,"Abaixo do sugerido — reajustar",IF(O34&lt;-$I$9,"Acima do sugerido","Dentro da faixa"))))</f>
        <v/>
      </c>
    </row>
    <row r="35" customFormat="false" ht="15" hidden="false" customHeight="false" outlineLevel="0" collapsed="false">
      <c r="A35" s="28"/>
      <c r="B35" s="28"/>
      <c r="C35" s="29"/>
      <c r="D35" s="29"/>
      <c r="E35" s="29"/>
      <c r="F35" s="30" t="str">
        <f aca="false">IF(A35="","",IFERROR(INDEX($B$5:$B$10,MATCH(B35,$A$5:$A$10,0)),0)+N(D35)*$I$5/60)</f>
        <v/>
      </c>
      <c r="G35" s="30" t="str">
        <f aca="false">IF(A35="","",IF(N(C35)&gt;0,$I$6+C35*$I$7/60,0))</f>
        <v/>
      </c>
      <c r="H35" s="30" t="str">
        <f aca="false">IF(A35="","",IFERROR(INDEX($C$5:$C$10,MATCH(B35,$A$5:$A$10,0)),0)+N(E35)*$I$8/60)</f>
        <v/>
      </c>
      <c r="I35" s="31"/>
      <c r="J35" s="31"/>
      <c r="K35" s="30" t="str">
        <f aca="false">IF(A35="","",N(F35)+N(G35)+N(H35)+N(I35)+N(J35))</f>
        <v/>
      </c>
      <c r="L35" s="32" t="str">
        <f aca="false">IF(A35="","",MAX(K35*$I$10,'Custo-hora'!$B$31))</f>
        <v/>
      </c>
      <c r="M35" s="33"/>
      <c r="N35" s="32" t="str">
        <f aca="false">IF(OR(A35="",N(M35)&lt;=0),"",L35-M35)</f>
        <v/>
      </c>
      <c r="O35" s="34" t="str">
        <f aca="false">IF(OR(A35="",N(M35)&lt;=0),"",L35/M35-1)</f>
        <v/>
      </c>
      <c r="P35" s="19" t="str">
        <f aca="false">IF(A35="","",IF(N(M35)&lt;=0,"Preencha o honorário atual",IF(O35&gt;$I$9,"Abaixo do sugerido — reajustar",IF(O35&lt;-$I$9,"Acima do sugerido","Dentro da faixa"))))</f>
        <v/>
      </c>
    </row>
    <row r="36" customFormat="false" ht="15" hidden="false" customHeight="false" outlineLevel="0" collapsed="false">
      <c r="A36" s="28"/>
      <c r="B36" s="28"/>
      <c r="C36" s="29"/>
      <c r="D36" s="29"/>
      <c r="E36" s="29"/>
      <c r="F36" s="30" t="str">
        <f aca="false">IF(A36="","",IFERROR(INDEX($B$5:$B$10,MATCH(B36,$A$5:$A$10,0)),0)+N(D36)*$I$5/60)</f>
        <v/>
      </c>
      <c r="G36" s="30" t="str">
        <f aca="false">IF(A36="","",IF(N(C36)&gt;0,$I$6+C36*$I$7/60,0))</f>
        <v/>
      </c>
      <c r="H36" s="30" t="str">
        <f aca="false">IF(A36="","",IFERROR(INDEX($C$5:$C$10,MATCH(B36,$A$5:$A$10,0)),0)+N(E36)*$I$8/60)</f>
        <v/>
      </c>
      <c r="I36" s="31"/>
      <c r="J36" s="31"/>
      <c r="K36" s="30" t="str">
        <f aca="false">IF(A36="","",N(F36)+N(G36)+N(H36)+N(I36)+N(J36))</f>
        <v/>
      </c>
      <c r="L36" s="32" t="str">
        <f aca="false">IF(A36="","",MAX(K36*$I$10,'Custo-hora'!$B$31))</f>
        <v/>
      </c>
      <c r="M36" s="33"/>
      <c r="N36" s="32" t="str">
        <f aca="false">IF(OR(A36="",N(M36)&lt;=0),"",L36-M36)</f>
        <v/>
      </c>
      <c r="O36" s="34" t="str">
        <f aca="false">IF(OR(A36="",N(M36)&lt;=0),"",L36/M36-1)</f>
        <v/>
      </c>
      <c r="P36" s="19" t="str">
        <f aca="false">IF(A36="","",IF(N(M36)&lt;=0,"Preencha o honorário atual",IF(O36&gt;$I$9,"Abaixo do sugerido — reajustar",IF(O36&lt;-$I$9,"Acima do sugerido","Dentro da faixa"))))</f>
        <v/>
      </c>
    </row>
    <row r="37" customFormat="false" ht="15" hidden="false" customHeight="false" outlineLevel="0" collapsed="false">
      <c r="A37" s="28"/>
      <c r="B37" s="28"/>
      <c r="C37" s="29"/>
      <c r="D37" s="29"/>
      <c r="E37" s="29"/>
      <c r="F37" s="30" t="str">
        <f aca="false">IF(A37="","",IFERROR(INDEX($B$5:$B$10,MATCH(B37,$A$5:$A$10,0)),0)+N(D37)*$I$5/60)</f>
        <v/>
      </c>
      <c r="G37" s="30" t="str">
        <f aca="false">IF(A37="","",IF(N(C37)&gt;0,$I$6+C37*$I$7/60,0))</f>
        <v/>
      </c>
      <c r="H37" s="30" t="str">
        <f aca="false">IF(A37="","",IFERROR(INDEX($C$5:$C$10,MATCH(B37,$A$5:$A$10,0)),0)+N(E37)*$I$8/60)</f>
        <v/>
      </c>
      <c r="I37" s="31"/>
      <c r="J37" s="31"/>
      <c r="K37" s="30" t="str">
        <f aca="false">IF(A37="","",N(F37)+N(G37)+N(H37)+N(I37)+N(J37))</f>
        <v/>
      </c>
      <c r="L37" s="32" t="str">
        <f aca="false">IF(A37="","",MAX(K37*$I$10,'Custo-hora'!$B$31))</f>
        <v/>
      </c>
      <c r="M37" s="33"/>
      <c r="N37" s="32" t="str">
        <f aca="false">IF(OR(A37="",N(M37)&lt;=0),"",L37-M37)</f>
        <v/>
      </c>
      <c r="O37" s="34" t="str">
        <f aca="false">IF(OR(A37="",N(M37)&lt;=0),"",L37/M37-1)</f>
        <v/>
      </c>
      <c r="P37" s="19" t="str">
        <f aca="false">IF(A37="","",IF(N(M37)&lt;=0,"Preencha o honorário atual",IF(O37&gt;$I$9,"Abaixo do sugerido — reajustar",IF(O37&lt;-$I$9,"Acima do sugerido","Dentro da faixa"))))</f>
        <v/>
      </c>
    </row>
    <row r="38" customFormat="false" ht="15" hidden="false" customHeight="false" outlineLevel="0" collapsed="false">
      <c r="A38" s="28"/>
      <c r="B38" s="28"/>
      <c r="C38" s="29"/>
      <c r="D38" s="29"/>
      <c r="E38" s="29"/>
      <c r="F38" s="30" t="str">
        <f aca="false">IF(A38="","",IFERROR(INDEX($B$5:$B$10,MATCH(B38,$A$5:$A$10,0)),0)+N(D38)*$I$5/60)</f>
        <v/>
      </c>
      <c r="G38" s="30" t="str">
        <f aca="false">IF(A38="","",IF(N(C38)&gt;0,$I$6+C38*$I$7/60,0))</f>
        <v/>
      </c>
      <c r="H38" s="30" t="str">
        <f aca="false">IF(A38="","",IFERROR(INDEX($C$5:$C$10,MATCH(B38,$A$5:$A$10,0)),0)+N(E38)*$I$8/60)</f>
        <v/>
      </c>
      <c r="I38" s="31"/>
      <c r="J38" s="31"/>
      <c r="K38" s="30" t="str">
        <f aca="false">IF(A38="","",N(F38)+N(G38)+N(H38)+N(I38)+N(J38))</f>
        <v/>
      </c>
      <c r="L38" s="32" t="str">
        <f aca="false">IF(A38="","",MAX(K38*$I$10,'Custo-hora'!$B$31))</f>
        <v/>
      </c>
      <c r="M38" s="33"/>
      <c r="N38" s="32" t="str">
        <f aca="false">IF(OR(A38="",N(M38)&lt;=0),"",L38-M38)</f>
        <v/>
      </c>
      <c r="O38" s="34" t="str">
        <f aca="false">IF(OR(A38="",N(M38)&lt;=0),"",L38/M38-1)</f>
        <v/>
      </c>
      <c r="P38" s="19" t="str">
        <f aca="false">IF(A38="","",IF(N(M38)&lt;=0,"Preencha o honorário atual",IF(O38&gt;$I$9,"Abaixo do sugerido — reajustar",IF(O38&lt;-$I$9,"Acima do sugerido","Dentro da faixa"))))</f>
        <v/>
      </c>
    </row>
    <row r="39" customFormat="false" ht="15" hidden="false" customHeight="false" outlineLevel="0" collapsed="false">
      <c r="A39" s="28"/>
      <c r="B39" s="28"/>
      <c r="C39" s="29"/>
      <c r="D39" s="29"/>
      <c r="E39" s="29"/>
      <c r="F39" s="30" t="str">
        <f aca="false">IF(A39="","",IFERROR(INDEX($B$5:$B$10,MATCH(B39,$A$5:$A$10,0)),0)+N(D39)*$I$5/60)</f>
        <v/>
      </c>
      <c r="G39" s="30" t="str">
        <f aca="false">IF(A39="","",IF(N(C39)&gt;0,$I$6+C39*$I$7/60,0))</f>
        <v/>
      </c>
      <c r="H39" s="30" t="str">
        <f aca="false">IF(A39="","",IFERROR(INDEX($C$5:$C$10,MATCH(B39,$A$5:$A$10,0)),0)+N(E39)*$I$8/60)</f>
        <v/>
      </c>
      <c r="I39" s="31"/>
      <c r="J39" s="31"/>
      <c r="K39" s="30" t="str">
        <f aca="false">IF(A39="","",N(F39)+N(G39)+N(H39)+N(I39)+N(J39))</f>
        <v/>
      </c>
      <c r="L39" s="32" t="str">
        <f aca="false">IF(A39="","",MAX(K39*$I$10,'Custo-hora'!$B$31))</f>
        <v/>
      </c>
      <c r="M39" s="33"/>
      <c r="N39" s="32" t="str">
        <f aca="false">IF(OR(A39="",N(M39)&lt;=0),"",L39-M39)</f>
        <v/>
      </c>
      <c r="O39" s="34" t="str">
        <f aca="false">IF(OR(A39="",N(M39)&lt;=0),"",L39/M39-1)</f>
        <v/>
      </c>
      <c r="P39" s="19" t="str">
        <f aca="false">IF(A39="","",IF(N(M39)&lt;=0,"Preencha o honorário atual",IF(O39&gt;$I$9,"Abaixo do sugerido — reajustar",IF(O39&lt;-$I$9,"Acima do sugerido","Dentro da faixa"))))</f>
        <v/>
      </c>
    </row>
    <row r="40" customFormat="false" ht="15" hidden="false" customHeight="false" outlineLevel="0" collapsed="false">
      <c r="A40" s="28"/>
      <c r="B40" s="28"/>
      <c r="C40" s="29"/>
      <c r="D40" s="29"/>
      <c r="E40" s="29"/>
      <c r="F40" s="30" t="str">
        <f aca="false">IF(A40="","",IFERROR(INDEX($B$5:$B$10,MATCH(B40,$A$5:$A$10,0)),0)+N(D40)*$I$5/60)</f>
        <v/>
      </c>
      <c r="G40" s="30" t="str">
        <f aca="false">IF(A40="","",IF(N(C40)&gt;0,$I$6+C40*$I$7/60,0))</f>
        <v/>
      </c>
      <c r="H40" s="30" t="str">
        <f aca="false">IF(A40="","",IFERROR(INDEX($C$5:$C$10,MATCH(B40,$A$5:$A$10,0)),0)+N(E40)*$I$8/60)</f>
        <v/>
      </c>
      <c r="I40" s="31"/>
      <c r="J40" s="31"/>
      <c r="K40" s="30" t="str">
        <f aca="false">IF(A40="","",N(F40)+N(G40)+N(H40)+N(I40)+N(J40))</f>
        <v/>
      </c>
      <c r="L40" s="32" t="str">
        <f aca="false">IF(A40="","",MAX(K40*$I$10,'Custo-hora'!$B$31))</f>
        <v/>
      </c>
      <c r="M40" s="33"/>
      <c r="N40" s="32" t="str">
        <f aca="false">IF(OR(A40="",N(M40)&lt;=0),"",L40-M40)</f>
        <v/>
      </c>
      <c r="O40" s="34" t="str">
        <f aca="false">IF(OR(A40="",N(M40)&lt;=0),"",L40/M40-1)</f>
        <v/>
      </c>
      <c r="P40" s="19" t="str">
        <f aca="false">IF(A40="","",IF(N(M40)&lt;=0,"Preencha o honorário atual",IF(O40&gt;$I$9,"Abaixo do sugerido — reajustar",IF(O40&lt;-$I$9,"Acima do sugerido","Dentro da faixa"))))</f>
        <v/>
      </c>
    </row>
    <row r="41" customFormat="false" ht="15" hidden="false" customHeight="false" outlineLevel="0" collapsed="false">
      <c r="A41" s="28"/>
      <c r="B41" s="28"/>
      <c r="C41" s="29"/>
      <c r="D41" s="29"/>
      <c r="E41" s="29"/>
      <c r="F41" s="30" t="str">
        <f aca="false">IF(A41="","",IFERROR(INDEX($B$5:$B$10,MATCH(B41,$A$5:$A$10,0)),0)+N(D41)*$I$5/60)</f>
        <v/>
      </c>
      <c r="G41" s="30" t="str">
        <f aca="false">IF(A41="","",IF(N(C41)&gt;0,$I$6+C41*$I$7/60,0))</f>
        <v/>
      </c>
      <c r="H41" s="30" t="str">
        <f aca="false">IF(A41="","",IFERROR(INDEX($C$5:$C$10,MATCH(B41,$A$5:$A$10,0)),0)+N(E41)*$I$8/60)</f>
        <v/>
      </c>
      <c r="I41" s="31"/>
      <c r="J41" s="31"/>
      <c r="K41" s="30" t="str">
        <f aca="false">IF(A41="","",N(F41)+N(G41)+N(H41)+N(I41)+N(J41))</f>
        <v/>
      </c>
      <c r="L41" s="32" t="str">
        <f aca="false">IF(A41="","",MAX(K41*$I$10,'Custo-hora'!$B$31))</f>
        <v/>
      </c>
      <c r="M41" s="33"/>
      <c r="N41" s="32" t="str">
        <f aca="false">IF(OR(A41="",N(M41)&lt;=0),"",L41-M41)</f>
        <v/>
      </c>
      <c r="O41" s="34" t="str">
        <f aca="false">IF(OR(A41="",N(M41)&lt;=0),"",L41/M41-1)</f>
        <v/>
      </c>
      <c r="P41" s="19" t="str">
        <f aca="false">IF(A41="","",IF(N(M41)&lt;=0,"Preencha o honorário atual",IF(O41&gt;$I$9,"Abaixo do sugerido — reajustar",IF(O41&lt;-$I$9,"Acima do sugerido","Dentro da faixa"))))</f>
        <v/>
      </c>
    </row>
    <row r="42" customFormat="false" ht="15" hidden="false" customHeight="false" outlineLevel="0" collapsed="false">
      <c r="A42" s="28"/>
      <c r="B42" s="28"/>
      <c r="C42" s="29"/>
      <c r="D42" s="29"/>
      <c r="E42" s="29"/>
      <c r="F42" s="30" t="str">
        <f aca="false">IF(A42="","",IFERROR(INDEX($B$5:$B$10,MATCH(B42,$A$5:$A$10,0)),0)+N(D42)*$I$5/60)</f>
        <v/>
      </c>
      <c r="G42" s="30" t="str">
        <f aca="false">IF(A42="","",IF(N(C42)&gt;0,$I$6+C42*$I$7/60,0))</f>
        <v/>
      </c>
      <c r="H42" s="30" t="str">
        <f aca="false">IF(A42="","",IFERROR(INDEX($C$5:$C$10,MATCH(B42,$A$5:$A$10,0)),0)+N(E42)*$I$8/60)</f>
        <v/>
      </c>
      <c r="I42" s="31"/>
      <c r="J42" s="31"/>
      <c r="K42" s="30" t="str">
        <f aca="false">IF(A42="","",N(F42)+N(G42)+N(H42)+N(I42)+N(J42))</f>
        <v/>
      </c>
      <c r="L42" s="32" t="str">
        <f aca="false">IF(A42="","",MAX(K42*$I$10,'Custo-hora'!$B$31))</f>
        <v/>
      </c>
      <c r="M42" s="33"/>
      <c r="N42" s="32" t="str">
        <f aca="false">IF(OR(A42="",N(M42)&lt;=0),"",L42-M42)</f>
        <v/>
      </c>
      <c r="O42" s="34" t="str">
        <f aca="false">IF(OR(A42="",N(M42)&lt;=0),"",L42/M42-1)</f>
        <v/>
      </c>
      <c r="P42" s="19" t="str">
        <f aca="false">IF(A42="","",IF(N(M42)&lt;=0,"Preencha o honorário atual",IF(O42&gt;$I$9,"Abaixo do sugerido — reajustar",IF(O42&lt;-$I$9,"Acima do sugerido","Dentro da faixa"))))</f>
        <v/>
      </c>
    </row>
    <row r="43" customFormat="false" ht="15" hidden="false" customHeight="false" outlineLevel="0" collapsed="false">
      <c r="A43" s="28"/>
      <c r="B43" s="28"/>
      <c r="C43" s="29"/>
      <c r="D43" s="29"/>
      <c r="E43" s="29"/>
      <c r="F43" s="30" t="str">
        <f aca="false">IF(A43="","",IFERROR(INDEX($B$5:$B$10,MATCH(B43,$A$5:$A$10,0)),0)+N(D43)*$I$5/60)</f>
        <v/>
      </c>
      <c r="G43" s="30" t="str">
        <f aca="false">IF(A43="","",IF(N(C43)&gt;0,$I$6+C43*$I$7/60,0))</f>
        <v/>
      </c>
      <c r="H43" s="30" t="str">
        <f aca="false">IF(A43="","",IFERROR(INDEX($C$5:$C$10,MATCH(B43,$A$5:$A$10,0)),0)+N(E43)*$I$8/60)</f>
        <v/>
      </c>
      <c r="I43" s="31"/>
      <c r="J43" s="31"/>
      <c r="K43" s="30" t="str">
        <f aca="false">IF(A43="","",N(F43)+N(G43)+N(H43)+N(I43)+N(J43))</f>
        <v/>
      </c>
      <c r="L43" s="32" t="str">
        <f aca="false">IF(A43="","",MAX(K43*$I$10,'Custo-hora'!$B$31))</f>
        <v/>
      </c>
      <c r="M43" s="33"/>
      <c r="N43" s="32" t="str">
        <f aca="false">IF(OR(A43="",N(M43)&lt;=0),"",L43-M43)</f>
        <v/>
      </c>
      <c r="O43" s="34" t="str">
        <f aca="false">IF(OR(A43="",N(M43)&lt;=0),"",L43/M43-1)</f>
        <v/>
      </c>
      <c r="P43" s="19" t="str">
        <f aca="false">IF(A43="","",IF(N(M43)&lt;=0,"Preencha o honorário atual",IF(O43&gt;$I$9,"Abaixo do sugerido — reajustar",IF(O43&lt;-$I$9,"Acima do sugerido","Dentro da faixa"))))</f>
        <v/>
      </c>
    </row>
    <row r="44" customFormat="false" ht="15" hidden="false" customHeight="false" outlineLevel="0" collapsed="false">
      <c r="A44" s="28"/>
      <c r="B44" s="28"/>
      <c r="C44" s="29"/>
      <c r="D44" s="29"/>
      <c r="E44" s="29"/>
      <c r="F44" s="30" t="str">
        <f aca="false">IF(A44="","",IFERROR(INDEX($B$5:$B$10,MATCH(B44,$A$5:$A$10,0)),0)+N(D44)*$I$5/60)</f>
        <v/>
      </c>
      <c r="G44" s="30" t="str">
        <f aca="false">IF(A44="","",IF(N(C44)&gt;0,$I$6+C44*$I$7/60,0))</f>
        <v/>
      </c>
      <c r="H44" s="30" t="str">
        <f aca="false">IF(A44="","",IFERROR(INDEX($C$5:$C$10,MATCH(B44,$A$5:$A$10,0)),0)+N(E44)*$I$8/60)</f>
        <v/>
      </c>
      <c r="I44" s="31"/>
      <c r="J44" s="31"/>
      <c r="K44" s="30" t="str">
        <f aca="false">IF(A44="","",N(F44)+N(G44)+N(H44)+N(I44)+N(J44))</f>
        <v/>
      </c>
      <c r="L44" s="32" t="str">
        <f aca="false">IF(A44="","",MAX(K44*$I$10,'Custo-hora'!$B$31))</f>
        <v/>
      </c>
      <c r="M44" s="33"/>
      <c r="N44" s="32" t="str">
        <f aca="false">IF(OR(A44="",N(M44)&lt;=0),"",L44-M44)</f>
        <v/>
      </c>
      <c r="O44" s="34" t="str">
        <f aca="false">IF(OR(A44="",N(M44)&lt;=0),"",L44/M44-1)</f>
        <v/>
      </c>
      <c r="P44" s="19" t="str">
        <f aca="false">IF(A44="","",IF(N(M44)&lt;=0,"Preencha o honorário atual",IF(O44&gt;$I$9,"Abaixo do sugerido — reajustar",IF(O44&lt;-$I$9,"Acima do sugerido","Dentro da faixa"))))</f>
        <v/>
      </c>
    </row>
    <row r="45" customFormat="false" ht="15" hidden="false" customHeight="false" outlineLevel="0" collapsed="false">
      <c r="A45" s="35" t="s">
        <v>128</v>
      </c>
      <c r="B45" s="35"/>
      <c r="C45" s="35"/>
      <c r="D45" s="35"/>
      <c r="E45" s="35"/>
      <c r="F45" s="35"/>
      <c r="G45" s="35"/>
      <c r="H45" s="35"/>
      <c r="I45" s="35"/>
      <c r="J45" s="35"/>
      <c r="K45" s="36" t="n">
        <f aca="false">SUM(K15:K44)</f>
        <v>42.5</v>
      </c>
      <c r="L45" s="37" t="n">
        <f aca="false">SUM(L15:L44)</f>
        <v>3855.88073897933</v>
      </c>
      <c r="M45" s="37" t="n">
        <f aca="false">SUM(M15:M44)</f>
        <v>2850</v>
      </c>
      <c r="N45" s="37" t="n">
        <f aca="false">SUM(N15:N44)</f>
        <v>1005.88073897933</v>
      </c>
      <c r="O45" s="38" t="n">
        <f aca="false">IF(M45&gt;0,L45/M45-1,"")</f>
        <v>0.352940610168186</v>
      </c>
      <c r="P45" s="35"/>
    </row>
  </sheetData>
  <mergeCells count="14">
    <mergeCell ref="E4:H4"/>
    <mergeCell ref="K4:N4"/>
    <mergeCell ref="E5:H5"/>
    <mergeCell ref="K5:M5"/>
    <mergeCell ref="E6:H6"/>
    <mergeCell ref="K6:M6"/>
    <mergeCell ref="E7:H7"/>
    <mergeCell ref="K7:M7"/>
    <mergeCell ref="E8:H8"/>
    <mergeCell ref="K8:M8"/>
    <mergeCell ref="E9:H9"/>
    <mergeCell ref="K9:M9"/>
    <mergeCell ref="E10:H10"/>
    <mergeCell ref="K10:M10"/>
  </mergeCells>
  <conditionalFormatting sqref="P15:P44">
    <cfRule type="expression" priority="2" aboveAverage="0" equalAverage="0" bottom="0" percent="0" rank="0" text="" dxfId="0">
      <formula>LEFT(P15,6)="Abaixo"</formula>
    </cfRule>
    <cfRule type="expression" priority="3" aboveAverage="0" equalAverage="0" bottom="0" percent="0" rank="0" text="" dxfId="1">
      <formula>P15="Dentro da faixa"</formula>
    </cfRule>
  </conditionalFormatting>
  <conditionalFormatting sqref="O15:O44">
    <cfRule type="expression" priority="4" aboveAverage="0" equalAverage="0" bottom="0" percent="0" rank="0" text="" dxfId="0">
      <formula>AND(ISNUMBER(O15),O15&gt;$I$9)</formula>
    </cfRule>
  </conditionalFormatting>
  <dataValidations count="1">
    <dataValidation allowBlank="true" error="Escolha um regime da lista (tabela no topo da aba)." errorStyle="stop" errorTitle="Regime" operator="between" showDropDown="false" showErrorMessage="false" showInputMessage="false" sqref="B15:B44" type="list">
      <formula1>$A$5:$A$10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5945B"/>
    <pageSetUpPr fitToPage="false"/>
  </sheetPr>
  <dimension ref="A1:G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5" min="4" style="0" width="17"/>
    <col collapsed="false" customWidth="true" hidden="false" outlineLevel="0" max="6" min="6" style="0" width="13"/>
    <col collapsed="false" customWidth="true" hidden="false" outlineLevel="0" max="7" min="7" style="0" width="54"/>
  </cols>
  <sheetData>
    <row r="1" customFormat="false" ht="19.7" hidden="false" customHeight="false" outlineLevel="0" collapsed="false">
      <c r="A1" s="1" t="s">
        <v>129</v>
      </c>
    </row>
    <row r="2" customFormat="false" ht="15" hidden="false" customHeight="false" outlineLevel="0" collapsed="false">
      <c r="A2" s="2" t="s">
        <v>130</v>
      </c>
    </row>
    <row r="4" customFormat="false" ht="15" hidden="false" customHeight="false" outlineLevel="0" collapsed="false">
      <c r="A4" s="39" t="s">
        <v>108</v>
      </c>
      <c r="B4" s="37" t="n">
        <f aca="false">'Custo-hora'!B30</f>
        <v>87.7995244192427</v>
      </c>
    </row>
    <row r="6" customFormat="false" ht="45.75" hidden="false" customHeight="true" outlineLevel="0" collapsed="false">
      <c r="A6" s="6" t="s">
        <v>131</v>
      </c>
      <c r="B6" s="6" t="s">
        <v>132</v>
      </c>
      <c r="C6" s="6" t="s">
        <v>133</v>
      </c>
      <c r="D6" s="6" t="s">
        <v>134</v>
      </c>
      <c r="E6" s="6" t="s">
        <v>135</v>
      </c>
      <c r="F6" s="6" t="s">
        <v>136</v>
      </c>
      <c r="G6" s="6" t="s">
        <v>32</v>
      </c>
    </row>
    <row r="7" customFormat="false" ht="30" hidden="false" customHeight="true" outlineLevel="0" collapsed="false">
      <c r="A7" s="4" t="s">
        <v>137</v>
      </c>
      <c r="B7" s="40" t="n">
        <v>6</v>
      </c>
      <c r="C7" s="41" t="n">
        <v>1</v>
      </c>
      <c r="D7" s="42" t="n">
        <f aca="false">IF(OR(A7="",N(B7)=0),"",B7*$B$4*IF(N(C7)=0,1,C7))</f>
        <v>526.797146515456</v>
      </c>
      <c r="E7" s="43"/>
      <c r="F7" s="44" t="str">
        <f aca="false">IF(OR(D7="",N(E7)&lt;=0),"",D7/E7-1)</f>
        <v/>
      </c>
      <c r="G7" s="11" t="s">
        <v>138</v>
      </c>
    </row>
    <row r="8" customFormat="false" ht="19.5" hidden="false" customHeight="true" outlineLevel="0" collapsed="false">
      <c r="A8" s="4" t="s">
        <v>139</v>
      </c>
      <c r="B8" s="40" t="n">
        <v>3</v>
      </c>
      <c r="C8" s="41" t="n">
        <v>1</v>
      </c>
      <c r="D8" s="42" t="n">
        <f aca="false">IF(OR(A8="",N(B8)=0),"",B8*$B$4*IF(N(C8)=0,1,C8))</f>
        <v>263.398573257728</v>
      </c>
      <c r="E8" s="43"/>
      <c r="F8" s="44" t="str">
        <f aca="false">IF(OR(D8="",N(E8)&lt;=0),"",D8/E8-1)</f>
        <v/>
      </c>
      <c r="G8" s="11"/>
    </row>
    <row r="9" customFormat="false" ht="30" hidden="false" customHeight="true" outlineLevel="0" collapsed="false">
      <c r="A9" s="4" t="s">
        <v>140</v>
      </c>
      <c r="B9" s="40" t="n">
        <v>6</v>
      </c>
      <c r="C9" s="41" t="n">
        <v>1</v>
      </c>
      <c r="D9" s="42" t="n">
        <f aca="false">IF(OR(A9="",N(B9)=0),"",B9*$B$4*IF(N(C9)=0,1,C9))</f>
        <v>526.797146515456</v>
      </c>
      <c r="E9" s="43"/>
      <c r="F9" s="44" t="str">
        <f aca="false">IF(OR(D9="",N(E9)&lt;=0),"",D9/E9-1)</f>
        <v/>
      </c>
      <c r="G9" s="11" t="s">
        <v>141</v>
      </c>
    </row>
    <row r="10" customFormat="false" ht="19.5" hidden="false" customHeight="true" outlineLevel="0" collapsed="false">
      <c r="A10" s="4" t="s">
        <v>142</v>
      </c>
      <c r="B10" s="40" t="n">
        <v>2</v>
      </c>
      <c r="C10" s="41" t="n">
        <v>1</v>
      </c>
      <c r="D10" s="42" t="n">
        <f aca="false">IF(OR(A10="",N(B10)=0),"",B10*$B$4*IF(N(C10)=0,1,C10))</f>
        <v>175.599048838485</v>
      </c>
      <c r="E10" s="43"/>
      <c r="F10" s="44" t="str">
        <f aca="false">IF(OR(D10="",N(E10)&lt;=0),"",D10/E10-1)</f>
        <v/>
      </c>
      <c r="G10" s="11"/>
    </row>
    <row r="11" customFormat="false" ht="30" hidden="false" customHeight="true" outlineLevel="0" collapsed="false">
      <c r="A11" s="4" t="s">
        <v>143</v>
      </c>
      <c r="B11" s="40" t="n">
        <v>4</v>
      </c>
      <c r="C11" s="41" t="n">
        <v>1</v>
      </c>
      <c r="D11" s="42" t="n">
        <f aca="false">IF(OR(A11="",N(B11)=0),"",B11*$B$4*IF(N(C11)=0,1,C11))</f>
        <v>351.198097676971</v>
      </c>
      <c r="E11" s="43"/>
      <c r="F11" s="44" t="str">
        <f aca="false">IF(OR(D11="",N(E11)&lt;=0),"",D11/E11-1)</f>
        <v/>
      </c>
      <c r="G11" s="11"/>
    </row>
    <row r="12" customFormat="false" ht="19.5" hidden="false" customHeight="true" outlineLevel="0" collapsed="false">
      <c r="A12" s="4" t="s">
        <v>144</v>
      </c>
      <c r="B12" s="40" t="n">
        <v>1.5</v>
      </c>
      <c r="C12" s="41" t="n">
        <v>1</v>
      </c>
      <c r="D12" s="42" t="n">
        <f aca="false">IF(OR(A12="",N(B12)=0),"",B12*$B$4*IF(N(C12)=0,1,C12))</f>
        <v>131.699286628864</v>
      </c>
      <c r="E12" s="43"/>
      <c r="F12" s="44" t="str">
        <f aca="false">IF(OR(D12="",N(E12)&lt;=0),"",D12/E12-1)</f>
        <v/>
      </c>
      <c r="G12" s="11" t="s">
        <v>145</v>
      </c>
    </row>
    <row r="13" customFormat="false" ht="19.5" hidden="false" customHeight="true" outlineLevel="0" collapsed="false">
      <c r="A13" s="4" t="s">
        <v>146</v>
      </c>
      <c r="B13" s="40" t="n">
        <v>1</v>
      </c>
      <c r="C13" s="41" t="n">
        <v>1</v>
      </c>
      <c r="D13" s="42" t="n">
        <f aca="false">IF(OR(A13="",N(B13)=0),"",B13*$B$4*IF(N(C13)=0,1,C13))</f>
        <v>87.7995244192427</v>
      </c>
      <c r="E13" s="43"/>
      <c r="F13" s="44" t="str">
        <f aca="false">IF(OR(D13="",N(E13)&lt;=0),"",D13/E13-1)</f>
        <v/>
      </c>
      <c r="G13" s="11"/>
    </row>
    <row r="14" customFormat="false" ht="19.5" hidden="false" customHeight="true" outlineLevel="0" collapsed="false">
      <c r="A14" s="4" t="s">
        <v>147</v>
      </c>
      <c r="B14" s="40" t="n">
        <v>2</v>
      </c>
      <c r="C14" s="41" t="n">
        <v>1</v>
      </c>
      <c r="D14" s="42" t="n">
        <f aca="false">IF(OR(A14="",N(B14)=0),"",B14*$B$4*IF(N(C14)=0,1,C14))</f>
        <v>175.599048838485</v>
      </c>
      <c r="E14" s="43"/>
      <c r="F14" s="44" t="str">
        <f aca="false">IF(OR(D14="",N(E14)&lt;=0),"",D14/E14-1)</f>
        <v/>
      </c>
      <c r="G14" s="11"/>
    </row>
    <row r="15" customFormat="false" ht="19.5" hidden="false" customHeight="true" outlineLevel="0" collapsed="false">
      <c r="A15" s="4" t="s">
        <v>148</v>
      </c>
      <c r="B15" s="40" t="n">
        <v>1</v>
      </c>
      <c r="C15" s="41" t="n">
        <v>1</v>
      </c>
      <c r="D15" s="42" t="n">
        <f aca="false">IF(OR(A15="",N(B15)=0),"",B15*$B$4*IF(N(C15)=0,1,C15))</f>
        <v>87.7995244192427</v>
      </c>
      <c r="E15" s="43"/>
      <c r="F15" s="44" t="str">
        <f aca="false">IF(OR(D15="",N(E15)&lt;=0),"",D15/E15-1)</f>
        <v/>
      </c>
      <c r="G15" s="11" t="s">
        <v>149</v>
      </c>
    </row>
    <row r="16" customFormat="false" ht="19.5" hidden="false" customHeight="true" outlineLevel="0" collapsed="false">
      <c r="A16" s="4" t="s">
        <v>150</v>
      </c>
      <c r="B16" s="40" t="n">
        <v>2</v>
      </c>
      <c r="C16" s="41" t="n">
        <v>1</v>
      </c>
      <c r="D16" s="42" t="n">
        <f aca="false">IF(OR(A16="",N(B16)=0),"",B16*$B$4*IF(N(C16)=0,1,C16))</f>
        <v>175.599048838485</v>
      </c>
      <c r="E16" s="43"/>
      <c r="F16" s="44" t="str">
        <f aca="false">IF(OR(D16="",N(E16)&lt;=0),"",D16/E16-1)</f>
        <v/>
      </c>
      <c r="G16" s="11"/>
    </row>
    <row r="17" customFormat="false" ht="19.5" hidden="false" customHeight="true" outlineLevel="0" collapsed="false">
      <c r="A17" s="4" t="s">
        <v>151</v>
      </c>
      <c r="B17" s="40" t="n">
        <v>3</v>
      </c>
      <c r="C17" s="41" t="n">
        <v>1</v>
      </c>
      <c r="D17" s="42" t="n">
        <f aca="false">IF(OR(A17="",N(B17)=0),"",B17*$B$4*IF(N(C17)=0,1,C17))</f>
        <v>263.398573257728</v>
      </c>
      <c r="E17" s="43"/>
      <c r="F17" s="44" t="str">
        <f aca="false">IF(OR(D17="",N(E17)&lt;=0),"",D17/E17-1)</f>
        <v/>
      </c>
      <c r="G17" s="11"/>
    </row>
    <row r="18" customFormat="false" ht="19.5" hidden="false" customHeight="true" outlineLevel="0" collapsed="false">
      <c r="A18" s="4" t="s">
        <v>152</v>
      </c>
      <c r="B18" s="40" t="n">
        <v>1</v>
      </c>
      <c r="C18" s="41" t="n">
        <v>1</v>
      </c>
      <c r="D18" s="42" t="n">
        <f aca="false">IF(OR(A18="",N(B18)=0),"",B18*$B$4*IF(N(C18)=0,1,C18))</f>
        <v>87.7995244192427</v>
      </c>
      <c r="E18" s="43"/>
      <c r="F18" s="44" t="str">
        <f aca="false">IF(OR(D18="",N(E18)&lt;=0),"",D18/E18-1)</f>
        <v/>
      </c>
      <c r="G18" s="11"/>
    </row>
    <row r="19" customFormat="false" ht="19.5" hidden="false" customHeight="true" outlineLevel="0" collapsed="false">
      <c r="A19" s="4" t="s">
        <v>153</v>
      </c>
      <c r="B19" s="40" t="n">
        <v>1</v>
      </c>
      <c r="C19" s="41" t="n">
        <v>1</v>
      </c>
      <c r="D19" s="42" t="n">
        <f aca="false">IF(OR(A19="",N(B19)=0),"",B19*$B$4*IF(N(C19)=0,1,C19))</f>
        <v>87.7995244192427</v>
      </c>
      <c r="E19" s="43"/>
      <c r="F19" s="44" t="str">
        <f aca="false">IF(OR(D19="",N(E19)&lt;=0),"",D19/E19-1)</f>
        <v/>
      </c>
      <c r="G19" s="11"/>
    </row>
    <row r="20" customFormat="false" ht="19.5" hidden="false" customHeight="true" outlineLevel="0" collapsed="false">
      <c r="A20" s="4" t="s">
        <v>154</v>
      </c>
      <c r="B20" s="40" t="n">
        <v>8</v>
      </c>
      <c r="C20" s="41" t="n">
        <v>1</v>
      </c>
      <c r="D20" s="42" t="n">
        <f aca="false">IF(OR(A20="",N(B20)=0),"",B20*$B$4*IF(N(C20)=0,1,C20))</f>
        <v>702.396195353942</v>
      </c>
      <c r="E20" s="43"/>
      <c r="F20" s="44" t="str">
        <f aca="false">IF(OR(D20="",N(E20)&lt;=0),"",D20/E20-1)</f>
        <v/>
      </c>
      <c r="G20" s="11"/>
    </row>
    <row r="21" customFormat="false" ht="19.5" hidden="false" customHeight="true" outlineLevel="0" collapsed="false">
      <c r="A21" s="4" t="s">
        <v>155</v>
      </c>
      <c r="B21" s="40" t="n">
        <v>4</v>
      </c>
      <c r="C21" s="41" t="n">
        <v>1</v>
      </c>
      <c r="D21" s="42" t="n">
        <f aca="false">IF(OR(A21="",N(B21)=0),"",B21*$B$4*IF(N(C21)=0,1,C21))</f>
        <v>351.198097676971</v>
      </c>
      <c r="E21" s="43"/>
      <c r="F21" s="44" t="str">
        <f aca="false">IF(OR(D21="",N(E21)&lt;=0),"",D21/E21-1)</f>
        <v/>
      </c>
      <c r="G21" s="11" t="s">
        <v>156</v>
      </c>
    </row>
    <row r="22" customFormat="false" ht="19.5" hidden="false" customHeight="true" outlineLevel="0" collapsed="false">
      <c r="A22" s="4" t="s">
        <v>157</v>
      </c>
      <c r="B22" s="40" t="n">
        <v>3</v>
      </c>
      <c r="C22" s="41" t="n">
        <v>1</v>
      </c>
      <c r="D22" s="42" t="n">
        <f aca="false">IF(OR(A22="",N(B22)=0),"",B22*$B$4*IF(N(C22)=0,1,C22))</f>
        <v>263.398573257728</v>
      </c>
      <c r="E22" s="43"/>
      <c r="F22" s="44" t="str">
        <f aca="false">IF(OR(D22="",N(E22)&lt;=0),"",D22/E22-1)</f>
        <v/>
      </c>
      <c r="G22" s="11"/>
    </row>
    <row r="23" customFormat="false" ht="30" hidden="false" customHeight="true" outlineLevel="0" collapsed="false">
      <c r="A23" s="4" t="s">
        <v>158</v>
      </c>
      <c r="B23" s="40" t="n">
        <v>6</v>
      </c>
      <c r="C23" s="41" t="n">
        <v>1</v>
      </c>
      <c r="D23" s="42" t="n">
        <f aca="false">IF(OR(A23="",N(B23)=0),"",B23*$B$4*IF(N(C23)=0,1,C23))</f>
        <v>526.797146515456</v>
      </c>
      <c r="E23" s="43"/>
      <c r="F23" s="44" t="str">
        <f aca="false">IF(OR(D23="",N(E23)&lt;=0),"",D23/E23-1)</f>
        <v/>
      </c>
      <c r="G23" s="11" t="s">
        <v>159</v>
      </c>
    </row>
    <row r="24" customFormat="false" ht="30" hidden="false" customHeight="true" outlineLevel="0" collapsed="false">
      <c r="A24" s="4" t="s">
        <v>160</v>
      </c>
      <c r="B24" s="40" t="n">
        <v>6</v>
      </c>
      <c r="C24" s="41" t="n">
        <v>1</v>
      </c>
      <c r="D24" s="42" t="n">
        <f aca="false">IF(OR(A24="",N(B24)=0),"",B24*$B$4*IF(N(C24)=0,1,C24))</f>
        <v>526.797146515456</v>
      </c>
      <c r="E24" s="43"/>
      <c r="F24" s="44" t="str">
        <f aca="false">IF(OR(D24="",N(E24)&lt;=0),"",D24/E24-1)</f>
        <v/>
      </c>
      <c r="G24" s="11" t="s">
        <v>161</v>
      </c>
    </row>
    <row r="25" customFormat="false" ht="19.5" hidden="false" customHeight="true" outlineLevel="0" collapsed="false">
      <c r="A25" s="4" t="s">
        <v>162</v>
      </c>
      <c r="B25" s="40" t="n">
        <v>3</v>
      </c>
      <c r="C25" s="41" t="n">
        <v>1</v>
      </c>
      <c r="D25" s="42" t="n">
        <f aca="false">IF(OR(A25="",N(B25)=0),"",B25*$B$4*IF(N(C25)=0,1,C25))</f>
        <v>263.398573257728</v>
      </c>
      <c r="E25" s="43"/>
      <c r="F25" s="44" t="str">
        <f aca="false">IF(OR(D25="",N(E25)&lt;=0),"",D25/E25-1)</f>
        <v/>
      </c>
      <c r="G25" s="11"/>
    </row>
    <row r="26" customFormat="false" ht="30" hidden="false" customHeight="true" outlineLevel="0" collapsed="false">
      <c r="A26" s="4" t="s">
        <v>163</v>
      </c>
      <c r="B26" s="40" t="n">
        <v>2</v>
      </c>
      <c r="C26" s="41" t="n">
        <v>1</v>
      </c>
      <c r="D26" s="42" t="n">
        <f aca="false">IF(OR(A26="",N(B26)=0),"",B26*$B$4*IF(N(C26)=0,1,C26))</f>
        <v>175.599048838485</v>
      </c>
      <c r="E26" s="43"/>
      <c r="F26" s="44" t="str">
        <f aca="false">IF(OR(D26="",N(E26)&lt;=0),"",D26/E26-1)</f>
        <v/>
      </c>
      <c r="G26" s="11" t="s">
        <v>164</v>
      </c>
    </row>
    <row r="27" customFormat="false" ht="19.5" hidden="false" customHeight="true" outlineLevel="0" collapsed="false">
      <c r="A27" s="4"/>
      <c r="B27" s="40"/>
      <c r="C27" s="41"/>
      <c r="D27" s="42" t="str">
        <f aca="false">IF(OR(A27="",N(B27)=0),"",B27*$B$4*IF(N(C27)=0,1,C27))</f>
        <v/>
      </c>
      <c r="E27" s="43"/>
      <c r="F27" s="44" t="str">
        <f aca="false">IF(OR(D27="",N(E27)&lt;=0),"",D27/E27-1)</f>
        <v/>
      </c>
      <c r="G27" s="11"/>
    </row>
    <row r="28" customFormat="false" ht="19.5" hidden="false" customHeight="true" outlineLevel="0" collapsed="false">
      <c r="A28" s="4"/>
      <c r="B28" s="40"/>
      <c r="C28" s="41"/>
      <c r="D28" s="42" t="str">
        <f aca="false">IF(OR(A28="",N(B28)=0),"",B28*$B$4*IF(N(C28)=0,1,C28))</f>
        <v/>
      </c>
      <c r="E28" s="43"/>
      <c r="F28" s="44" t="str">
        <f aca="false">IF(OR(D28="",N(E28)&lt;=0),"",D28/E28-1)</f>
        <v/>
      </c>
      <c r="G28" s="11"/>
    </row>
    <row r="29" customFormat="false" ht="19.5" hidden="false" customHeight="true" outlineLevel="0" collapsed="false">
      <c r="A29" s="4"/>
      <c r="B29" s="40"/>
      <c r="C29" s="41"/>
      <c r="D29" s="42" t="str">
        <f aca="false">IF(OR(A29="",N(B29)=0),"",B29*$B$4*IF(N(C29)=0,1,C29))</f>
        <v/>
      </c>
      <c r="E29" s="43"/>
      <c r="F29" s="44" t="str">
        <f aca="false">IF(OR(D29="",N(E29)&lt;=0),"",D29/E29-1)</f>
        <v/>
      </c>
      <c r="G29" s="11"/>
    </row>
    <row r="30" customFormat="false" ht="19.5" hidden="false" customHeight="true" outlineLevel="0" collapsed="false">
      <c r="A30" s="4"/>
      <c r="B30" s="40"/>
      <c r="C30" s="41"/>
      <c r="D30" s="42" t="str">
        <f aca="false">IF(OR(A30="",N(B30)=0),"",B30*$B$4*IF(N(C30)=0,1,C30))</f>
        <v/>
      </c>
      <c r="E30" s="43"/>
      <c r="F30" s="44" t="str">
        <f aca="false">IF(OR(D30="",N(E30)&lt;=0),"",D30/E30-1)</f>
        <v/>
      </c>
      <c r="G30" s="11"/>
    </row>
    <row r="31" customFormat="false" ht="19.5" hidden="false" customHeight="true" outlineLevel="0" collapsed="false">
      <c r="A31" s="4"/>
      <c r="B31" s="40"/>
      <c r="C31" s="41"/>
      <c r="D31" s="42" t="str">
        <f aca="false">IF(OR(A31="",N(B31)=0),"",B31*$B$4*IF(N(C31)=0,1,C31))</f>
        <v/>
      </c>
      <c r="E31" s="43"/>
      <c r="F31" s="44" t="str">
        <f aca="false">IF(OR(D31="",N(E31)&lt;=0),"",D31/E31-1)</f>
        <v/>
      </c>
      <c r="G31" s="11"/>
    </row>
    <row r="32" customFormat="false" ht="19.5" hidden="false" customHeight="true" outlineLevel="0" collapsed="false">
      <c r="A32" s="4"/>
      <c r="B32" s="40"/>
      <c r="C32" s="41"/>
      <c r="D32" s="42" t="str">
        <f aca="false">IF(OR(A32="",N(B32)=0),"",B32*$B$4*IF(N(C32)=0,1,C32))</f>
        <v/>
      </c>
      <c r="E32" s="43"/>
      <c r="F32" s="44" t="str">
        <f aca="false">IF(OR(D32="",N(E32)&lt;=0),"",D32/E32-1)</f>
        <v/>
      </c>
      <c r="G32" s="11"/>
    </row>
    <row r="34" customFormat="false" ht="15" hidden="false" customHeight="false" outlineLevel="0" collapsed="false">
      <c r="A34" s="2" t="s">
        <v>165</v>
      </c>
    </row>
    <row r="35" customFormat="false" ht="15" hidden="false" customHeight="false" outlineLevel="0" collapsed="false">
      <c r="A35" s="2" t="s">
        <v>166</v>
      </c>
    </row>
  </sheetData>
  <conditionalFormatting sqref="F7:F32">
    <cfRule type="expression" priority="2" aboveAverage="0" equalAverage="0" bottom="0" percent="0" rank="0" text="" dxfId="0">
      <formula>AND(ISNUMBER(F7),F7&gt;0.1)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2026-10-07T00:43:32Z</dcterms:created>
  <dc:creator>openpyxl</dc:creator>
  <dc:description/>
  <dc:language>en-US</dc:language>
  <cp:lastModifiedBy/>
  <dcterms:modified xsi:type="dcterms:W3CDTF">2026-10-07T00:43:32Z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