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o usar" sheetId="1" state="visible" r:id="rId3"/>
    <sheet name="Custo-hora" sheetId="2" state="visible" r:id="rId4"/>
    <sheet name="Modelos de cobrança" sheetId="3" state="visible" r:id="rId5"/>
    <sheet name="Retorno ao produtor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<sst xmlns="http://schemas.openxmlformats.org/spreadsheetml/2006/main" count="247" uniqueCount="214">
  <si>
    <t xml:space="preserve">Planilha de Precificação de Consultoria Rural — Consultor que Cobra</t>
  </si>
  <si>
    <t xml:space="preserve">Para agrônomos, técnicos agrícolas e consultores rurais. Versão 1 — out/2026.</t>
  </si>
  <si>
    <t xml:space="preserve">Passo a passo</t>
  </si>
  <si>
    <t xml:space="preserve">1</t>
  </si>
  <si>
    <t xml:space="preserve">Aba "Custo-hora": preencha as células amarelas com os seus custos do mês, as horas que você consegue vender, impostos, margem e os dados do seu carro. A planilha mostra o seu preço mínimo por hora, por diária e por km rodado.</t>
  </si>
  <si>
    <t xml:space="preserve">2</t>
  </si>
  <si>
    <t xml:space="preserve">Aba "Modelos de cobrança": preencha os dados do cliente (área, meses, visitas, horas, distância, preço da saca). Depois digite quanto pretende cobrar em cada modelo: diária, por hectare, em sacas por hectare, por projeto e mensalidade. A planilha compara tudo em R$, em R$/ha, em sacas e em R$/mês e avisa se o valor fica abaixo do mínimo.</t>
  </si>
  <si>
    <t xml:space="preserve">3</t>
  </si>
  <si>
    <t xml:space="preserve">Ainda na aba "Modelos de cobrança": veja a tabela "e se o preço da saca mudar?" antes de cobrar em sacas. Ela mostra o preço da saca abaixo do qual o contrato deixa de pagar seus custos — combine um piso em R$ no contrato.</t>
  </si>
  <si>
    <t xml:space="preserve">4</t>
  </si>
  <si>
    <t xml:space="preserve">Aba "Retorno ao produtor": escolha o modelo de cobrança, preencha o ganho estimado por hectare e a parte desse ganho que você atribui ao seu serviço. A planilha calcula o retorno por real investido e o custo do serviço em sacas por hectare — use esses números na proposta e no relatório de safra.</t>
  </si>
  <si>
    <t xml:space="preserve">5</t>
  </si>
  <si>
    <t xml:space="preserve">Copie a frase pronta do fim da aba "Retorno ao produtor" para a proposta comercial (seção 4 da página do kit).</t>
  </si>
  <si>
    <t xml:space="preserve">Legenda de cores</t>
  </si>
  <si>
    <t xml:space="preserve">123</t>
  </si>
  <si>
    <t xml:space="preserve">Amarelo claro com número azul = você preenche (os valores que vêm preenchidos são só exemplo — troque pelos seus).</t>
  </si>
  <si>
    <t xml:space="preserve">Amarelo claro com número verde = vem de outra aba; pode digitar por cima se quiser simular outro valor.</t>
  </si>
  <si>
    <t xml:space="preserve">Verde claro = resultado calculado. Não digite nessas células.</t>
  </si>
  <si>
    <t xml:space="preserve">Cuidados</t>
  </si>
  <si>
    <t xml:space="preserve">•</t>
  </si>
  <si>
    <t xml:space="preserve">Todos os números que vêm preenchidos são fictícios, só para mostrar o formato. Nenhum deles é tabela de preço ou referência de mercado.</t>
  </si>
  <si>
    <t xml:space="preserve">Percentual de impostos: pergunte ao seu contador. O imposto muda muito conforme você trabalha (autônomo, MEI, empresa no Simples ou outro regime).</t>
  </si>
  <si>
    <t xml:space="preserve">Preço da saca: use a cotação do dia na sua praça e deixe escrito no contrato qual cotação, de qual data, vale para o pagamento.</t>
  </si>
  <si>
    <t xml:space="preserve">Retorno ao produtor é estimativa, não promessa. Clima, mercado e execução da lavoura mexem no resultado. Seja conservador no % atribuído ao serviço.</t>
  </si>
  <si>
    <t xml:space="preserve">Abre no Excel, no LibreOffice e no Google Planilhas (Arquivo &gt; Importar). Se uma fórmula não aparecer, salve uma cópia e abra de novo.</t>
  </si>
  <si>
    <t xml:space="preserve">Custo-hora — o seu preço mínimo</t>
  </si>
  <si>
    <t xml:space="preserve">Preencha só as células amarelas. Os valores que já estão lá são exemplo: troque pelos seus.</t>
  </si>
  <si>
    <t xml:space="preserve">1. Custos fixos do mês</t>
  </si>
  <si>
    <t xml:space="preserve">Item</t>
  </si>
  <si>
    <t xml:space="preserve">R$ por mês</t>
  </si>
  <si>
    <t xml:space="preserve">Como preencher</t>
  </si>
  <si>
    <t xml:space="preserve">Pró-labore (quanto você quer tirar por mês para viver)</t>
  </si>
  <si>
    <t xml:space="preserve">Coloque o que você quer ganhar, não o que costuma sobrar.</t>
  </si>
  <si>
    <t xml:space="preserve">Escritório (aluguel, água, luz, parte da casa usada para trabalho)</t>
  </si>
  <si>
    <t xml:space="preserve">Se trabalha de casa, estime a parte da conta que é do trabalho.</t>
  </si>
  <si>
    <t xml:space="preserve">Seguro, IPVA e licenciamento do veículo (total do ano ÷ 12)</t>
  </si>
  <si>
    <t xml:space="preserve">Parcela/troca do carro NÃO entra aqui: ela entra como desgaste por km, no bloco 5.</t>
  </si>
  <si>
    <t xml:space="preserve">Celular e internet</t>
  </si>
  <si>
    <t xml:space="preserve">Aplicativos, softwares e assinaturas</t>
  </si>
  <si>
    <t xml:space="preserve">Inclua o que usa para mapas, monitoramento, relatórios e IA.</t>
  </si>
  <si>
    <t xml:space="preserve">Contador e taxas fixas da empresa</t>
  </si>
  <si>
    <t xml:space="preserve">Anuidade do conselho profissional (total do ano ÷ 12)</t>
  </si>
  <si>
    <t xml:space="preserve">CREA (engenheiro agrônomo) ou CRTA (técnico agrícola).</t>
  </si>
  <si>
    <t xml:space="preserve">Equipamentos e EPI (total do ano ÷ 12)</t>
  </si>
  <si>
    <t xml:space="preserve">GPS, trado, lupa, drone, armadilhas, notebook…</t>
  </si>
  <si>
    <t xml:space="preserve">Cursos e atualização (total do ano ÷ 12)</t>
  </si>
  <si>
    <t xml:space="preserve">Divulgação (cartões, eventos, impulsionamento)</t>
  </si>
  <si>
    <t xml:space="preserve">Previdência, plano de saúde e reserva</t>
  </si>
  <si>
    <t xml:space="preserve">Como autônomo, ninguém paga isso por você.</t>
  </si>
  <si>
    <t xml:space="preserve">Outros</t>
  </si>
  <si>
    <t xml:space="preserve">Total de custos fixos do mês</t>
  </si>
  <si>
    <t xml:space="preserve">Soma automática.</t>
  </si>
  <si>
    <t xml:space="preserve">2. Horas que você consegue vender</t>
  </si>
  <si>
    <t xml:space="preserve">Valor</t>
  </si>
  <si>
    <t xml:space="preserve">Dias trabalhados por mês</t>
  </si>
  <si>
    <t xml:space="preserve">Horas trabalhadas por dia</t>
  </si>
  <si>
    <t xml:space="preserve">% das horas que viram trabalho cobrado (visita, relatório, reunião paga)</t>
  </si>
  <si>
    <t xml:space="preserve">Estrada, administração e prospecção não são cobradas. Não sabe? Comece com 50% e meça por um mês.</t>
  </si>
  <si>
    <t xml:space="preserve">Horas faturáveis por mês</t>
  </si>
  <si>
    <t xml:space="preserve">3. Impostos e margem</t>
  </si>
  <si>
    <t xml:space="preserve">Impostos sobre o que você recebe (%)</t>
  </si>
  <si>
    <t xml:space="preserve">Exemplo. Pergunte ao seu contador o percentual do seu caso.</t>
  </si>
  <si>
    <t xml:space="preserve">Margem de lucro desejada (%)</t>
  </si>
  <si>
    <t xml:space="preserve">Lucro do negócio, além do pró-labore. Serve para reserva, crescimento e meses fracos.</t>
  </si>
  <si>
    <t xml:space="preserve">Conferência</t>
  </si>
  <si>
    <t xml:space="preserve">Se aparecer aviso, reduza a margem.</t>
  </si>
  <si>
    <t xml:space="preserve">4. Seu preço mínimo</t>
  </si>
  <si>
    <t xml:space="preserve">Como ler</t>
  </si>
  <si>
    <t xml:space="preserve">Custo por hora faturável (antes de impostos e margem)</t>
  </si>
  <si>
    <t xml:space="preserve">Abaixo disso você paga para trabalhar.</t>
  </si>
  <si>
    <t xml:space="preserve">Preço mínimo por hora (com impostos e margem)</t>
  </si>
  <si>
    <t xml:space="preserve">Fórmula: custo por hora ÷ (1 − impostos − margem).</t>
  </si>
  <si>
    <t xml:space="preserve">Horas de uma diária de campo</t>
  </si>
  <si>
    <t xml:space="preserve">Quantas horas você considera uma diária.</t>
  </si>
  <si>
    <t xml:space="preserve">Preço mínimo da diária</t>
  </si>
  <si>
    <t xml:space="preserve">Sem deslocamento. Some o km ou cobre à parte.</t>
  </si>
  <si>
    <t xml:space="preserve">Faturamento do mês se vender todas as horas faturáveis</t>
  </si>
  <si>
    <t xml:space="preserve">Meta de faturamento mensal.</t>
  </si>
  <si>
    <t xml:space="preserve">5. Custo do deslocamento por km</t>
  </si>
  <si>
    <t xml:space="preserve">Consumo do veículo (km por litro)</t>
  </si>
  <si>
    <t xml:space="preserve">Use o consumo real em estrada de chão, não o do manual.</t>
  </si>
  <si>
    <t xml:space="preserve">Preço do combustível (R$ por litro)</t>
  </si>
  <si>
    <t xml:space="preserve">Exemplo. Use o preço que você paga.</t>
  </si>
  <si>
    <t xml:space="preserve">Combustível por km</t>
  </si>
  <si>
    <t xml:space="preserve">Manutenção e pneus (R$ por km)</t>
  </si>
  <si>
    <t xml:space="preserve">Gasto do ano com revisão e pneus ÷ km rodados no ano.</t>
  </si>
  <si>
    <t xml:space="preserve">Valor do carro hoje (R$)</t>
  </si>
  <si>
    <t xml:space="preserve">Valor que você espera vender o carro depois (R$)</t>
  </si>
  <si>
    <t xml:space="preserve">Km que vai rodar até trocar de carro</t>
  </si>
  <si>
    <t xml:space="preserve">Desgaste do carro por km</t>
  </si>
  <si>
    <t xml:space="preserve">(valor hoje − valor de revenda) ÷ km até trocar.</t>
  </si>
  <si>
    <t xml:space="preserve">Custo total por km</t>
  </si>
  <si>
    <t xml:space="preserve">Valor a cobrar por km (com impostos)</t>
  </si>
  <si>
    <t xml:space="preserve">Deslocamento sem margem: só repõe o custo, mas o imposto incide sobre o que você recebe.</t>
  </si>
  <si>
    <t xml:space="preserve">Modelos de cobrança — compare em R$ e em sacas</t>
  </si>
  <si>
    <t xml:space="preserve">Preencha os dados do cliente e o seu preço em cada modelo (células amarelas). Valores de exemplo.</t>
  </si>
  <si>
    <t xml:space="preserve">1. Dados do cliente e do contrato</t>
  </si>
  <si>
    <t xml:space="preserve">Dado</t>
  </si>
  <si>
    <t xml:space="preserve">Cliente / fazenda</t>
  </si>
  <si>
    <t xml:space="preserve">Fazenda Exemplo</t>
  </si>
  <si>
    <t xml:space="preserve">Só para identificar a simulação.</t>
  </si>
  <si>
    <t xml:space="preserve">Cultura principal</t>
  </si>
  <si>
    <t xml:space="preserve">Soja</t>
  </si>
  <si>
    <t xml:space="preserve">Área atendida (ha)</t>
  </si>
  <si>
    <t xml:space="preserve">Duração do contrato (meses)</t>
  </si>
  <si>
    <t xml:space="preserve">Ex.: uma safra de verão.</t>
  </si>
  <si>
    <t xml:space="preserve">Visitas no período</t>
  </si>
  <si>
    <t xml:space="preserve">Horas por visita (no campo, sem contar estrada)</t>
  </si>
  <si>
    <t xml:space="preserve">O tempo de estrada já está descontado no % de horas faturáveis da aba Custo-hora.</t>
  </si>
  <si>
    <t xml:space="preserve">Horas de escritório no período (planejamento, relatórios, mensagens)</t>
  </si>
  <si>
    <t xml:space="preserve">Não esqueça: WhatsApp e relatório também são trabalho.</t>
  </si>
  <si>
    <t xml:space="preserve">Distância ida e volta por visita (km)</t>
  </si>
  <si>
    <t xml:space="preserve">Preço da saca (R$ por saca)</t>
  </si>
  <si>
    <t xml:space="preserve">Exemplo. Use a cotação do dia na sua praça.</t>
  </si>
  <si>
    <t xml:space="preserve">Deslocamento cobrado à parte? (SIM ou NÃO)</t>
  </si>
  <si>
    <t xml:space="preserve">NÃO</t>
  </si>
  <si>
    <t xml:space="preserve">SIM = o km vai numa linha separada da proposta. NÃO = o km já está dentro do preço.</t>
  </si>
  <si>
    <t xml:space="preserve">2. Quanto este contrato precisa render (mínimo)</t>
  </si>
  <si>
    <t xml:space="preserve">Total de horas no contrato</t>
  </si>
  <si>
    <t xml:space="preserve">visitas × horas por visita + horas de escritório</t>
  </si>
  <si>
    <t xml:space="preserve">Preço mínimo por hora (aba Custo-hora)</t>
  </si>
  <si>
    <t xml:space="preserve">Valor mínimo das horas</t>
  </si>
  <si>
    <t xml:space="preserve">Total de km no contrato</t>
  </si>
  <si>
    <t xml:space="preserve">Valor do deslocamento (km × valor por km da aba Custo-hora)</t>
  </si>
  <si>
    <t xml:space="preserve">MÍNIMO a cobrar no contrato (no modelo escolhido)</t>
  </si>
  <si>
    <t xml:space="preserve">Abaixo disso o contrato não paga seus custos, impostos e margem.</t>
  </si>
  <si>
    <t xml:space="preserve">Deslocamento a cobrar à parte</t>
  </si>
  <si>
    <t xml:space="preserve">Só aparece se você marcou SIM na linha 15.</t>
  </si>
  <si>
    <t xml:space="preserve">3. Compare os 5 modelos (digite o seu preço na coluna B)</t>
  </si>
  <si>
    <t xml:space="preserve">Modelo</t>
  </si>
  <si>
    <t xml:space="preserve">Seu preço</t>
  </si>
  <si>
    <t xml:space="preserve">Unidade</t>
  </si>
  <si>
    <t xml:space="preserve">Quantidade no contrato</t>
  </si>
  <si>
    <t xml:space="preserve">Total no contrato (R$)</t>
  </si>
  <si>
    <t xml:space="preserve">R$ por ha</t>
  </si>
  <si>
    <t xml:space="preserve">Total em sacas</t>
  </si>
  <si>
    <t xml:space="preserve">Sacas por ha</t>
  </si>
  <si>
    <t xml:space="preserve">Preço mínimo neste modelo</t>
  </si>
  <si>
    <t xml:space="preserve">Diferença para o mínimo (R$)</t>
  </si>
  <si>
    <t xml:space="preserve">Situação</t>
  </si>
  <si>
    <t xml:space="preserve">Diária de campo (por visita)</t>
  </si>
  <si>
    <t xml:space="preserve">R$ por visita/diária</t>
  </si>
  <si>
    <t xml:space="preserve">Por hectare</t>
  </si>
  <si>
    <t xml:space="preserve">R$ por ha no contrato</t>
  </si>
  <si>
    <t xml:space="preserve">Em sacas por hectare</t>
  </si>
  <si>
    <t xml:space="preserve">sacas por ha no contrato</t>
  </si>
  <si>
    <t xml:space="preserve">Por projeto (valor fechado)</t>
  </si>
  <si>
    <t xml:space="preserve">R$ pelo projeto</t>
  </si>
  <si>
    <t xml:space="preserve">Mensalidade</t>
  </si>
  <si>
    <t xml:space="preserve">Coluna J = o menor preço, na unidade do modelo, que ainda cobre custos, impostos e margem deste contrato. Total em sacas usa o preço da saca da linha 14.</t>
  </si>
  <si>
    <t xml:space="preserve">4. Modelo em sacas: e se o preço da saca mudar?</t>
  </si>
  <si>
    <t xml:space="preserve">Cenário</t>
  </si>
  <si>
    <t xml:space="preserve">Variação do preço</t>
  </si>
  <si>
    <t xml:space="preserve">Preço da saca (R$)</t>
  </si>
  <si>
    <t xml:space="preserve">Você recebe (R$)</t>
  </si>
  <si>
    <t xml:space="preserve">Cobre o mínimo?</t>
  </si>
  <si>
    <t xml:space="preserve">Saca bem mais barata</t>
  </si>
  <si>
    <t xml:space="preserve">Saca mais barata</t>
  </si>
  <si>
    <t xml:space="preserve">Saca um pouco mais barata</t>
  </si>
  <si>
    <t xml:space="preserve">Preço de hoje</t>
  </si>
  <si>
    <t xml:space="preserve">Saca um pouco mais cara</t>
  </si>
  <si>
    <t xml:space="preserve">Saca mais cara</t>
  </si>
  <si>
    <t xml:space="preserve">Preço da saca abaixo do qual o contrato em sacas não paga o mínimo</t>
  </si>
  <si>
    <t xml:space="preserve">Combine no contrato um piso em R$ (o mínimo da linha 24) ou um preço mínimo da saca para o pagamento.</t>
  </si>
  <si>
    <t xml:space="preserve">Piso sugerido em R$ para o contrato em sacas</t>
  </si>
  <si>
    <t xml:space="preserve">Retorno ao produtor — quanto o seu serviço devolve</t>
  </si>
  <si>
    <t xml:space="preserve">Estimativa para usar na proposta e no relatório de safra. Seja conservador: é melhor entregar mais do que prometeu.</t>
  </si>
  <si>
    <t xml:space="preserve">1. Dados da propriedade e da estimativa</t>
  </si>
  <si>
    <t xml:space="preserve">Vem da aba Modelos. Pode digitar por cima.</t>
  </si>
  <si>
    <t xml:space="preserve">Produtividade média das últimas safras (sacas por ha)</t>
  </si>
  <si>
    <t xml:space="preserve">Exemplo. Use a média de 3 safras da própria fazenda, se tiver.</t>
  </si>
  <si>
    <t xml:space="preserve">Ganho de produtividade estimado com o serviço (sacas por ha)</t>
  </si>
  <si>
    <t xml:space="preserve">Exemplo. Baseie no diagnóstico: o que dá para corrigir nesta área.</t>
  </si>
  <si>
    <t xml:space="preserve">Economia em insumos e aplicações (R$ por ha)</t>
  </si>
  <si>
    <t xml:space="preserve">Ex.: aplicação evitada, dose ajustada, produto trocado. Exemplo.</t>
  </si>
  <si>
    <t xml:space="preserve">Perdas evitadas (R$ por ha)</t>
  </si>
  <si>
    <t xml:space="preserve">Ex.: praga ou doença pega no início. Coloque 0 se não tiver base.</t>
  </si>
  <si>
    <t xml:space="preserve">% do ganho que você atribui ao seu serviço</t>
  </si>
  <si>
    <t xml:space="preserve">Clima e execução também contam. Use 30% a 50% para não exagerar.</t>
  </si>
  <si>
    <t xml:space="preserve">Modelo de cobrança escolhido</t>
  </si>
  <si>
    <t xml:space="preserve">Escolha na lista. O valor vem da aba Modelos.</t>
  </si>
  <si>
    <t xml:space="preserve">Custo do serviço para o produtor (R$)</t>
  </si>
  <si>
    <t xml:space="preserve">Valor do modelo escolhido + deslocamento à parte (se houver).</t>
  </si>
  <si>
    <t xml:space="preserve">2. Resultado</t>
  </si>
  <si>
    <t xml:space="preserve">Indicador</t>
  </si>
  <si>
    <t xml:space="preserve">Ganho de produtividade (sacas no total)</t>
  </si>
  <si>
    <t xml:space="preserve">Ganho de produtividade em R$</t>
  </si>
  <si>
    <t xml:space="preserve">Economia em insumos (R$)</t>
  </si>
  <si>
    <t xml:space="preserve">Perdas evitadas (R$)</t>
  </si>
  <si>
    <t xml:space="preserve">Ganho bruto estimado (R$)</t>
  </si>
  <si>
    <t xml:space="preserve">Tudo o que pode melhorar na fazenda.</t>
  </si>
  <si>
    <t xml:space="preserve">Ganho atribuído ao serviço (R$)</t>
  </si>
  <si>
    <t xml:space="preserve">Só a parte que você considera fruto do seu trabalho.</t>
  </si>
  <si>
    <t xml:space="preserve">Custo do serviço (R$)</t>
  </si>
  <si>
    <t xml:space="preserve">Ganho líquido para o produtor (R$)</t>
  </si>
  <si>
    <t xml:space="preserve">Ganho atribuído − custo do serviço.</t>
  </si>
  <si>
    <t xml:space="preserve">Retorno por R$ 1 investido</t>
  </si>
  <si>
    <t xml:space="preserve">Ex.: 3,00x = cada R$ 1 pago volta R$ 3 (estimativa).</t>
  </si>
  <si>
    <t xml:space="preserve">ROI do serviço (%)</t>
  </si>
  <si>
    <t xml:space="preserve">Ganho líquido ÷ custo do serviço.</t>
  </si>
  <si>
    <t xml:space="preserve">Custo do serviço em sacas por ha</t>
  </si>
  <si>
    <t xml:space="preserve">Quantas sacas a mais por ha pagam o serviço inteiro.</t>
  </si>
  <si>
    <t xml:space="preserve">Custo do serviço em % da produtividade média</t>
  </si>
  <si>
    <t xml:space="preserve">Ajuda o produtor a enxergar o tamanho do investimento.</t>
  </si>
  <si>
    <t xml:space="preserve">3. Cenários (o ganho estimado nem sempre acontece inteiro)</t>
  </si>
  <si>
    <t xml:space="preserve">Quanto do ganho estimado acontece</t>
  </si>
  <si>
    <t xml:space="preserve">Ganho atribuído (R$)</t>
  </si>
  <si>
    <t xml:space="preserve">Ganho líquido (R$)</t>
  </si>
  <si>
    <t xml:space="preserve">Retorno por R$ 1</t>
  </si>
  <si>
    <t xml:space="preserve">Pessimista</t>
  </si>
  <si>
    <t xml:space="preserve">Realista</t>
  </si>
  <si>
    <t xml:space="preserve">Otimista</t>
  </si>
  <si>
    <t xml:space="preserve">4. Frase pronta para a proposta (copie a célula A38)</t>
  </si>
  <si>
    <t xml:space="preserve">Aviso: estimativa para apoiar a conversa com o produtor. Não é garantia de resultado. Guarde a base de cada número (histórico, análises, notas) para o relatório de safra.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</si>
</sst>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&quot;R$ &quot;#,##0.00;&quot;-R$ &quot;#,##0.00;\-"/>
    <numFmt numFmtId="166" formatCode="#,##0"/>
    <numFmt numFmtId="167" formatCode="#,##0.0"/>
    <numFmt numFmtId="168" formatCode="0%"/>
    <numFmt numFmtId="169" formatCode="&quot;R$ &quot;#,##0.000;&quot;-R$ &quot;#,##0.000;\-"/>
    <numFmt numFmtId="170" formatCode="#,##0.00"/>
    <numFmt numFmtId="171" formatCode="\+0%;\-0%;0%"/>
    <numFmt numFmtId="172" formatCode="0.00\x"/>
    <numFmt numFmtId="173" formatCode="0.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1F7A3D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2"/>
      <color rgb="FFF1580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B0B0C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9"/>
      <color rgb="FF555555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7A3D"/>
        <bgColor rgb="FF008000"/>
      </patternFill>
    </fill>
    <fill>
      <patternFill patternType="solid">
        <fgColor rgb="FFFFF4C2"/>
        <bgColor rgb="FFF1EEEA"/>
      </patternFill>
    </fill>
    <fill>
      <patternFill patternType="solid">
        <fgColor rgb="FFE6F4EA"/>
        <bgColor rgb="FFF1EEEA"/>
      </patternFill>
    </fill>
    <fill>
      <patternFill patternType="solid">
        <fgColor rgb="FFF1EEEA"/>
        <bgColor rgb="FFE6F4E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6D1CA"/>
      </left>
      <right style="thin">
        <color rgb="FFD6D1CA"/>
      </right>
      <top style="thin">
        <color rgb="FFD6D1CA"/>
      </top>
      <bottom style="thin">
        <color rgb="FFD6D1C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9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1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9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9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1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1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9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1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1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0" fontId="11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2" fontId="11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1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1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3" fontId="11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3D"/>
      <rgbColor rgb="FFD6D1CA"/>
      <rgbColor rgb="FF808080"/>
      <rgbColor rgb="FF9999FF"/>
      <rgbColor rgb="FF993366"/>
      <rgbColor rgb="FFFFF4C2"/>
      <rgbColor rgb="FFE6F4E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1EEEA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1580F"/>
      <rgbColor rgb="FF555555"/>
      <rgbColor rgb="FF969696"/>
      <rgbColor rgb="FF003366"/>
      <rgbColor rgb="FF339966"/>
      <rgbColor rgb="FF0B0B0C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10"/>
  </cols>
  <sheetData>
    <row r="1" customFormat="false" ht="18.5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48" hidden="false" customHeight="true" outlineLevel="0" collapsed="false">
      <c r="A5" s="4" t="s">
        <v>3</v>
      </c>
      <c r="B5" s="5" t="s">
        <v>4</v>
      </c>
    </row>
    <row r="6" customFormat="false" ht="48" hidden="false" customHeight="true" outlineLevel="0" collapsed="false">
      <c r="A6" s="4" t="s">
        <v>5</v>
      </c>
      <c r="B6" s="5" t="s">
        <v>6</v>
      </c>
    </row>
    <row r="7" customFormat="false" ht="48" hidden="false" customHeight="true" outlineLevel="0" collapsed="false">
      <c r="A7" s="4" t="s">
        <v>7</v>
      </c>
      <c r="B7" s="5" t="s">
        <v>8</v>
      </c>
    </row>
    <row r="8" customFormat="false" ht="48" hidden="false" customHeight="true" outlineLevel="0" collapsed="false">
      <c r="A8" s="4" t="s">
        <v>9</v>
      </c>
      <c r="B8" s="5" t="s">
        <v>10</v>
      </c>
    </row>
    <row r="9" customFormat="false" ht="48" hidden="false" customHeight="true" outlineLevel="0" collapsed="false">
      <c r="A9" s="4" t="s">
        <v>11</v>
      </c>
      <c r="B9" s="5" t="s">
        <v>12</v>
      </c>
    </row>
    <row r="11" customFormat="false" ht="15" hidden="false" customHeight="false" outlineLevel="0" collapsed="false">
      <c r="A11" s="3" t="s">
        <v>13</v>
      </c>
    </row>
    <row r="12" customFormat="false" ht="30" hidden="false" customHeight="true" outlineLevel="0" collapsed="false">
      <c r="A12" s="6" t="s">
        <v>14</v>
      </c>
      <c r="B12" s="7" t="s">
        <v>15</v>
      </c>
    </row>
    <row r="13" customFormat="false" ht="30" hidden="false" customHeight="true" outlineLevel="0" collapsed="false">
      <c r="A13" s="8" t="s">
        <v>14</v>
      </c>
      <c r="B13" s="7" t="s">
        <v>16</v>
      </c>
    </row>
    <row r="14" customFormat="false" ht="30" hidden="false" customHeight="true" outlineLevel="0" collapsed="false">
      <c r="A14" s="9" t="s">
        <v>14</v>
      </c>
      <c r="B14" s="7" t="s">
        <v>17</v>
      </c>
    </row>
    <row r="16" customFormat="false" ht="15" hidden="false" customHeight="false" outlineLevel="0" collapsed="false">
      <c r="A16" s="3" t="s">
        <v>18</v>
      </c>
    </row>
    <row r="17" customFormat="false" ht="30" hidden="false" customHeight="true" outlineLevel="0" collapsed="false">
      <c r="A17" s="10" t="s">
        <v>19</v>
      </c>
      <c r="B17" s="7" t="s">
        <v>20</v>
      </c>
    </row>
    <row r="18" customFormat="false" ht="30" hidden="false" customHeight="true" outlineLevel="0" collapsed="false">
      <c r="A18" s="10" t="s">
        <v>19</v>
      </c>
      <c r="B18" s="7" t="s">
        <v>21</v>
      </c>
    </row>
    <row r="19" customFormat="false" ht="30" hidden="false" customHeight="true" outlineLevel="0" collapsed="false">
      <c r="A19" s="10" t="s">
        <v>19</v>
      </c>
      <c r="B19" s="7" t="s">
        <v>22</v>
      </c>
    </row>
    <row r="20" customFormat="false" ht="30" hidden="false" customHeight="true" outlineLevel="0" collapsed="false">
      <c r="A20" s="10" t="s">
        <v>19</v>
      </c>
      <c r="B20" s="7" t="s">
        <v>23</v>
      </c>
    </row>
    <row r="21" customFormat="false" ht="30" hidden="false" customHeight="true" outlineLevel="0" collapsed="false">
      <c r="A21" s="10" t="s">
        <v>19</v>
      </c>
      <c r="B21" s="7" t="s">
        <v>24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5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2" min="2" style="0" width="20"/>
    <col collapsed="false" customWidth="true" hidden="false" outlineLevel="0" max="3" min="3" style="0" width="70"/>
  </cols>
  <sheetData>
    <row r="1" customFormat="false" ht="25.5" hidden="false" customHeight="true" outlineLevel="0" collapsed="false">
      <c r="A1" s="1" t="s">
        <v>25</v>
      </c>
    </row>
    <row r="2" customFormat="false" ht="15" hidden="false" customHeight="false" outlineLevel="0" collapsed="false">
      <c r="A2" s="2" t="s">
        <v>26</v>
      </c>
    </row>
    <row r="4" customFormat="false" ht="21.75" hidden="false" customHeight="true" outlineLevel="0" collapsed="false">
      <c r="A4" s="3" t="s">
        <v>27</v>
      </c>
    </row>
    <row r="5" customFormat="false" ht="30" hidden="false" customHeight="true" outlineLevel="0" collapsed="false">
      <c r="A5" s="11" t="s">
        <v>28</v>
      </c>
      <c r="B5" s="11" t="s">
        <v>29</v>
      </c>
      <c r="C5" s="11" t="s">
        <v>30</v>
      </c>
    </row>
    <row r="6" customFormat="false" ht="30" hidden="false" customHeight="true" outlineLevel="0" collapsed="false">
      <c r="A6" s="12" t="s">
        <v>31</v>
      </c>
      <c r="B6" s="13" t="n">
        <v>6000</v>
      </c>
      <c r="C6" s="14" t="s">
        <v>32</v>
      </c>
    </row>
    <row r="7" customFormat="false" ht="30" hidden="false" customHeight="true" outlineLevel="0" collapsed="false">
      <c r="A7" s="12" t="s">
        <v>33</v>
      </c>
      <c r="B7" s="13" t="n">
        <v>300</v>
      </c>
      <c r="C7" s="14" t="s">
        <v>34</v>
      </c>
    </row>
    <row r="8" customFormat="false" ht="30" hidden="false" customHeight="true" outlineLevel="0" collapsed="false">
      <c r="A8" s="12" t="s">
        <v>35</v>
      </c>
      <c r="B8" s="13" t="n">
        <v>300</v>
      </c>
      <c r="C8" s="14" t="s">
        <v>36</v>
      </c>
    </row>
    <row r="9" customFormat="false" ht="30" hidden="false" customHeight="true" outlineLevel="0" collapsed="false">
      <c r="A9" s="12" t="s">
        <v>37</v>
      </c>
      <c r="B9" s="13" t="n">
        <v>200</v>
      </c>
      <c r="C9" s="14"/>
    </row>
    <row r="10" customFormat="false" ht="30" hidden="false" customHeight="true" outlineLevel="0" collapsed="false">
      <c r="A10" s="12" t="s">
        <v>38</v>
      </c>
      <c r="B10" s="13" t="n">
        <v>150</v>
      </c>
      <c r="C10" s="14" t="s">
        <v>39</v>
      </c>
    </row>
    <row r="11" customFormat="false" ht="30" hidden="false" customHeight="true" outlineLevel="0" collapsed="false">
      <c r="A11" s="12" t="s">
        <v>40</v>
      </c>
      <c r="B11" s="13" t="n">
        <v>300</v>
      </c>
      <c r="C11" s="14"/>
    </row>
    <row r="12" customFormat="false" ht="30" hidden="false" customHeight="true" outlineLevel="0" collapsed="false">
      <c r="A12" s="12" t="s">
        <v>41</v>
      </c>
      <c r="B12" s="13" t="n">
        <v>50</v>
      </c>
      <c r="C12" s="14" t="s">
        <v>42</v>
      </c>
    </row>
    <row r="13" customFormat="false" ht="30" hidden="false" customHeight="true" outlineLevel="0" collapsed="false">
      <c r="A13" s="12" t="s">
        <v>43</v>
      </c>
      <c r="B13" s="13" t="n">
        <v>150</v>
      </c>
      <c r="C13" s="14" t="s">
        <v>44</v>
      </c>
    </row>
    <row r="14" customFormat="false" ht="30" hidden="false" customHeight="true" outlineLevel="0" collapsed="false">
      <c r="A14" s="12" t="s">
        <v>45</v>
      </c>
      <c r="B14" s="13" t="n">
        <v>100</v>
      </c>
      <c r="C14" s="14"/>
    </row>
    <row r="15" customFormat="false" ht="30" hidden="false" customHeight="true" outlineLevel="0" collapsed="false">
      <c r="A15" s="12" t="s">
        <v>46</v>
      </c>
      <c r="B15" s="13" t="n">
        <v>150</v>
      </c>
      <c r="C15" s="14"/>
    </row>
    <row r="16" customFormat="false" ht="30" hidden="false" customHeight="true" outlineLevel="0" collapsed="false">
      <c r="A16" s="12" t="s">
        <v>47</v>
      </c>
      <c r="B16" s="13" t="n">
        <v>600</v>
      </c>
      <c r="C16" s="14" t="s">
        <v>48</v>
      </c>
    </row>
    <row r="17" customFormat="false" ht="30" hidden="false" customHeight="true" outlineLevel="0" collapsed="false">
      <c r="A17" s="12" t="s">
        <v>49</v>
      </c>
      <c r="B17" s="13" t="n">
        <v>100</v>
      </c>
      <c r="C17" s="14"/>
    </row>
    <row r="18" customFormat="false" ht="30" hidden="false" customHeight="true" outlineLevel="0" collapsed="false">
      <c r="A18" s="12" t="s">
        <v>50</v>
      </c>
      <c r="B18" s="15" t="n">
        <f aca="false">SUM(B6:B17)</f>
        <v>8400</v>
      </c>
      <c r="C18" s="14" t="s">
        <v>51</v>
      </c>
    </row>
    <row r="20" customFormat="false" ht="21.75" hidden="false" customHeight="true" outlineLevel="0" collapsed="false">
      <c r="A20" s="3" t="s">
        <v>52</v>
      </c>
    </row>
    <row r="21" customFormat="false" ht="30" hidden="false" customHeight="true" outlineLevel="0" collapsed="false">
      <c r="A21" s="11" t="s">
        <v>28</v>
      </c>
      <c r="B21" s="11" t="s">
        <v>53</v>
      </c>
      <c r="C21" s="11" t="s">
        <v>30</v>
      </c>
    </row>
    <row r="22" customFormat="false" ht="30" hidden="false" customHeight="true" outlineLevel="0" collapsed="false">
      <c r="A22" s="12" t="s">
        <v>54</v>
      </c>
      <c r="B22" s="16" t="n">
        <v>22</v>
      </c>
      <c r="C22" s="14"/>
    </row>
    <row r="23" customFormat="false" ht="30" hidden="false" customHeight="true" outlineLevel="0" collapsed="false">
      <c r="A23" s="12" t="s">
        <v>55</v>
      </c>
      <c r="B23" s="17" t="n">
        <v>9</v>
      </c>
      <c r="C23" s="14"/>
    </row>
    <row r="24" customFormat="false" ht="30" hidden="false" customHeight="true" outlineLevel="0" collapsed="false">
      <c r="A24" s="12" t="s">
        <v>56</v>
      </c>
      <c r="B24" s="18" t="n">
        <v>0.5</v>
      </c>
      <c r="C24" s="14" t="s">
        <v>57</v>
      </c>
    </row>
    <row r="25" customFormat="false" ht="30" hidden="false" customHeight="true" outlineLevel="0" collapsed="false">
      <c r="A25" s="12" t="s">
        <v>58</v>
      </c>
      <c r="B25" s="19" t="n">
        <f aca="false">B22*B23*B24</f>
        <v>99</v>
      </c>
      <c r="C25" s="14"/>
    </row>
    <row r="27" customFormat="false" ht="21.75" hidden="false" customHeight="true" outlineLevel="0" collapsed="false">
      <c r="A27" s="3" t="s">
        <v>59</v>
      </c>
    </row>
    <row r="28" customFormat="false" ht="30" hidden="false" customHeight="true" outlineLevel="0" collapsed="false">
      <c r="A28" s="11" t="s">
        <v>28</v>
      </c>
      <c r="B28" s="11" t="s">
        <v>53</v>
      </c>
      <c r="C28" s="11" t="s">
        <v>30</v>
      </c>
    </row>
    <row r="29" customFormat="false" ht="30" hidden="false" customHeight="true" outlineLevel="0" collapsed="false">
      <c r="A29" s="12" t="s">
        <v>60</v>
      </c>
      <c r="B29" s="18" t="n">
        <v>0.06</v>
      </c>
      <c r="C29" s="14" t="s">
        <v>61</v>
      </c>
    </row>
    <row r="30" customFormat="false" ht="30" hidden="false" customHeight="true" outlineLevel="0" collapsed="false">
      <c r="A30" s="12" t="s">
        <v>62</v>
      </c>
      <c r="B30" s="18" t="n">
        <v>0.2</v>
      </c>
      <c r="C30" s="14" t="s">
        <v>63</v>
      </c>
    </row>
    <row r="31" customFormat="false" ht="30" hidden="false" customHeight="true" outlineLevel="0" collapsed="false">
      <c r="A31" s="12" t="s">
        <v>64</v>
      </c>
      <c r="B31" s="20" t="str">
        <f aca="false">IF(B29+B30&gt;=0.9,"Impostos + margem altos demais: revise","OK")</f>
        <v>OK</v>
      </c>
      <c r="C31" s="14" t="s">
        <v>65</v>
      </c>
    </row>
    <row r="33" customFormat="false" ht="21.75" hidden="false" customHeight="true" outlineLevel="0" collapsed="false">
      <c r="A33" s="3" t="s">
        <v>66</v>
      </c>
    </row>
    <row r="34" customFormat="false" ht="30" hidden="false" customHeight="true" outlineLevel="0" collapsed="false">
      <c r="A34" s="11" t="s">
        <v>28</v>
      </c>
      <c r="B34" s="11" t="s">
        <v>53</v>
      </c>
      <c r="C34" s="11" t="s">
        <v>67</v>
      </c>
    </row>
    <row r="35" customFormat="false" ht="30" hidden="false" customHeight="true" outlineLevel="0" collapsed="false">
      <c r="A35" s="12" t="s">
        <v>68</v>
      </c>
      <c r="B35" s="15" t="n">
        <f aca="false">IFERROR(B18/B25,0)</f>
        <v>84.8484848484848</v>
      </c>
      <c r="C35" s="14" t="s">
        <v>69</v>
      </c>
    </row>
    <row r="36" customFormat="false" ht="30" hidden="false" customHeight="true" outlineLevel="0" collapsed="false">
      <c r="A36" s="12" t="s">
        <v>70</v>
      </c>
      <c r="B36" s="15" t="n">
        <f aca="false">IF(B29+B30&gt;=0.9,0,IFERROR(B35/(1-B29-B30),0))</f>
        <v>114.660114660115</v>
      </c>
      <c r="C36" s="14" t="s">
        <v>71</v>
      </c>
    </row>
    <row r="37" customFormat="false" ht="30" hidden="false" customHeight="true" outlineLevel="0" collapsed="false">
      <c r="A37" s="12" t="s">
        <v>72</v>
      </c>
      <c r="B37" s="17" t="n">
        <v>8</v>
      </c>
      <c r="C37" s="14" t="s">
        <v>73</v>
      </c>
    </row>
    <row r="38" customFormat="false" ht="30" hidden="false" customHeight="true" outlineLevel="0" collapsed="false">
      <c r="A38" s="12" t="s">
        <v>74</v>
      </c>
      <c r="B38" s="15" t="n">
        <f aca="false">B36*B37</f>
        <v>917.280917280917</v>
      </c>
      <c r="C38" s="14" t="s">
        <v>75</v>
      </c>
    </row>
    <row r="39" customFormat="false" ht="30" hidden="false" customHeight="true" outlineLevel="0" collapsed="false">
      <c r="A39" s="12" t="s">
        <v>76</v>
      </c>
      <c r="B39" s="15" t="n">
        <f aca="false">B36*B25</f>
        <v>11351.3513513514</v>
      </c>
      <c r="C39" s="14" t="s">
        <v>77</v>
      </c>
    </row>
    <row r="41" customFormat="false" ht="21.75" hidden="false" customHeight="true" outlineLevel="0" collapsed="false">
      <c r="A41" s="3" t="s">
        <v>78</v>
      </c>
    </row>
    <row r="42" customFormat="false" ht="30" hidden="false" customHeight="true" outlineLevel="0" collapsed="false">
      <c r="A42" s="11" t="s">
        <v>28</v>
      </c>
      <c r="B42" s="11" t="s">
        <v>53</v>
      </c>
      <c r="C42" s="11" t="s">
        <v>30</v>
      </c>
    </row>
    <row r="43" customFormat="false" ht="30" hidden="false" customHeight="true" outlineLevel="0" collapsed="false">
      <c r="A43" s="12" t="s">
        <v>79</v>
      </c>
      <c r="B43" s="17" t="n">
        <v>9</v>
      </c>
      <c r="C43" s="14" t="s">
        <v>80</v>
      </c>
    </row>
    <row r="44" customFormat="false" ht="30" hidden="false" customHeight="true" outlineLevel="0" collapsed="false">
      <c r="A44" s="12" t="s">
        <v>81</v>
      </c>
      <c r="B44" s="13" t="n">
        <v>6.2</v>
      </c>
      <c r="C44" s="14" t="s">
        <v>82</v>
      </c>
    </row>
    <row r="45" customFormat="false" ht="30" hidden="false" customHeight="true" outlineLevel="0" collapsed="false">
      <c r="A45" s="12" t="s">
        <v>83</v>
      </c>
      <c r="B45" s="21" t="n">
        <f aca="false">IFERROR(B44/B43,0)</f>
        <v>0.688888888888889</v>
      </c>
      <c r="C45" s="14"/>
    </row>
    <row r="46" customFormat="false" ht="30" hidden="false" customHeight="true" outlineLevel="0" collapsed="false">
      <c r="A46" s="12" t="s">
        <v>84</v>
      </c>
      <c r="B46" s="22" t="n">
        <v>0.25</v>
      </c>
      <c r="C46" s="14" t="s">
        <v>85</v>
      </c>
    </row>
    <row r="47" customFormat="false" ht="30" hidden="false" customHeight="true" outlineLevel="0" collapsed="false">
      <c r="A47" s="12" t="s">
        <v>86</v>
      </c>
      <c r="B47" s="13" t="n">
        <v>150000</v>
      </c>
      <c r="C47" s="14"/>
    </row>
    <row r="48" customFormat="false" ht="30" hidden="false" customHeight="true" outlineLevel="0" collapsed="false">
      <c r="A48" s="12" t="s">
        <v>87</v>
      </c>
      <c r="B48" s="13" t="n">
        <v>90000</v>
      </c>
      <c r="C48" s="14"/>
    </row>
    <row r="49" customFormat="false" ht="30" hidden="false" customHeight="true" outlineLevel="0" collapsed="false">
      <c r="A49" s="12" t="s">
        <v>88</v>
      </c>
      <c r="B49" s="16" t="n">
        <v>150000</v>
      </c>
      <c r="C49" s="14"/>
    </row>
    <row r="50" customFormat="false" ht="30" hidden="false" customHeight="true" outlineLevel="0" collapsed="false">
      <c r="A50" s="12" t="s">
        <v>89</v>
      </c>
      <c r="B50" s="21" t="n">
        <f aca="false">IFERROR((B47-B48)/B49,0)</f>
        <v>0.4</v>
      </c>
      <c r="C50" s="14" t="s">
        <v>90</v>
      </c>
    </row>
    <row r="51" customFormat="false" ht="30" hidden="false" customHeight="true" outlineLevel="0" collapsed="false">
      <c r="A51" s="12" t="s">
        <v>91</v>
      </c>
      <c r="B51" s="21" t="n">
        <f aca="false">B45+B46+B50</f>
        <v>1.33888888888889</v>
      </c>
      <c r="C51" s="14"/>
    </row>
    <row r="52" customFormat="false" ht="30" hidden="false" customHeight="true" outlineLevel="0" collapsed="false">
      <c r="A52" s="12" t="s">
        <v>92</v>
      </c>
      <c r="B52" s="21" t="n">
        <f aca="false">IF(B29&gt;=1,0,B51/(1-B29))</f>
        <v>1.42434988179669</v>
      </c>
      <c r="C52" s="14" t="s">
        <v>93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8"/>
    <col collapsed="false" customWidth="true" hidden="false" outlineLevel="0" max="3" min="3" style="0" width="22"/>
    <col collapsed="false" customWidth="true" hidden="false" outlineLevel="0" max="4" min="4" style="0" width="16"/>
    <col collapsed="false" customWidth="true" hidden="false" outlineLevel="0" max="5" min="5" style="0" width="18"/>
    <col collapsed="false" customWidth="true" hidden="false" outlineLevel="0" max="6" min="6" style="0" width="14"/>
    <col collapsed="false" customWidth="true" hidden="false" outlineLevel="0" max="7" min="7" style="0" width="16"/>
    <col collapsed="false" customWidth="true" hidden="false" outlineLevel="0" max="8" min="8" style="0" width="14"/>
    <col collapsed="false" customWidth="true" hidden="false" outlineLevel="0" max="9" min="9" style="0" width="16"/>
    <col collapsed="false" customWidth="true" hidden="false" outlineLevel="0" max="10" min="10" style="0" width="20"/>
    <col collapsed="false" customWidth="true" hidden="false" outlineLevel="0" max="11" min="11" style="0" width="18"/>
    <col collapsed="false" customWidth="true" hidden="false" outlineLevel="0" max="12" min="12" style="0" width="30"/>
  </cols>
  <sheetData>
    <row r="1" customFormat="false" ht="25.5" hidden="false" customHeight="true" outlineLevel="0" collapsed="false">
      <c r="A1" s="1" t="s">
        <v>94</v>
      </c>
    </row>
    <row r="2" customFormat="false" ht="15" hidden="false" customHeight="false" outlineLevel="0" collapsed="false">
      <c r="A2" s="2" t="s">
        <v>95</v>
      </c>
    </row>
    <row r="4" customFormat="false" ht="21.75" hidden="false" customHeight="true" outlineLevel="0" collapsed="false">
      <c r="A4" s="3" t="s">
        <v>96</v>
      </c>
    </row>
    <row r="5" customFormat="false" ht="30" hidden="false" customHeight="true" outlineLevel="0" collapsed="false">
      <c r="A5" s="11" t="s">
        <v>97</v>
      </c>
      <c r="B5" s="11" t="s">
        <v>53</v>
      </c>
      <c r="C5" s="11" t="s">
        <v>30</v>
      </c>
      <c r="D5" s="11"/>
      <c r="E5" s="11"/>
      <c r="F5" s="11"/>
    </row>
    <row r="6" customFormat="false" ht="30" hidden="false" customHeight="true" outlineLevel="0" collapsed="false">
      <c r="A6" s="12" t="s">
        <v>98</v>
      </c>
      <c r="B6" s="23" t="s">
        <v>99</v>
      </c>
      <c r="C6" s="14" t="s">
        <v>100</v>
      </c>
      <c r="D6" s="14"/>
      <c r="E6" s="14"/>
      <c r="F6" s="14"/>
    </row>
    <row r="7" customFormat="false" ht="30" hidden="false" customHeight="true" outlineLevel="0" collapsed="false">
      <c r="A7" s="12" t="s">
        <v>101</v>
      </c>
      <c r="B7" s="23" t="s">
        <v>102</v>
      </c>
      <c r="C7" s="14"/>
      <c r="D7" s="14"/>
      <c r="E7" s="14"/>
      <c r="F7" s="14"/>
    </row>
    <row r="8" customFormat="false" ht="30" hidden="false" customHeight="true" outlineLevel="0" collapsed="false">
      <c r="A8" s="12" t="s">
        <v>103</v>
      </c>
      <c r="B8" s="17" t="n">
        <v>500</v>
      </c>
      <c r="C8" s="14"/>
      <c r="D8" s="14"/>
      <c r="E8" s="14"/>
      <c r="F8" s="14"/>
    </row>
    <row r="9" customFormat="false" ht="30" hidden="false" customHeight="true" outlineLevel="0" collapsed="false">
      <c r="A9" s="12" t="s">
        <v>104</v>
      </c>
      <c r="B9" s="16" t="n">
        <v>6</v>
      </c>
      <c r="C9" s="14" t="s">
        <v>105</v>
      </c>
      <c r="D9" s="14"/>
      <c r="E9" s="14"/>
      <c r="F9" s="14"/>
    </row>
    <row r="10" customFormat="false" ht="30" hidden="false" customHeight="true" outlineLevel="0" collapsed="false">
      <c r="A10" s="12" t="s">
        <v>106</v>
      </c>
      <c r="B10" s="16" t="n">
        <v>12</v>
      </c>
      <c r="C10" s="14"/>
      <c r="D10" s="14"/>
      <c r="E10" s="14"/>
      <c r="F10" s="14"/>
    </row>
    <row r="11" customFormat="false" ht="30" hidden="false" customHeight="true" outlineLevel="0" collapsed="false">
      <c r="A11" s="12" t="s">
        <v>107</v>
      </c>
      <c r="B11" s="17" t="n">
        <v>4</v>
      </c>
      <c r="C11" s="14" t="s">
        <v>108</v>
      </c>
      <c r="D11" s="14"/>
      <c r="E11" s="14"/>
      <c r="F11" s="14"/>
    </row>
    <row r="12" customFormat="false" ht="30" hidden="false" customHeight="true" outlineLevel="0" collapsed="false">
      <c r="A12" s="12" t="s">
        <v>109</v>
      </c>
      <c r="B12" s="17" t="n">
        <v>24</v>
      </c>
      <c r="C12" s="14" t="s">
        <v>110</v>
      </c>
      <c r="D12" s="14"/>
      <c r="E12" s="14"/>
      <c r="F12" s="14"/>
    </row>
    <row r="13" customFormat="false" ht="30" hidden="false" customHeight="true" outlineLevel="0" collapsed="false">
      <c r="A13" s="12" t="s">
        <v>111</v>
      </c>
      <c r="B13" s="16" t="n">
        <v>160</v>
      </c>
      <c r="C13" s="14"/>
      <c r="D13" s="14"/>
      <c r="E13" s="14"/>
      <c r="F13" s="14"/>
    </row>
    <row r="14" customFormat="false" ht="30" hidden="false" customHeight="true" outlineLevel="0" collapsed="false">
      <c r="A14" s="12" t="s">
        <v>112</v>
      </c>
      <c r="B14" s="13" t="n">
        <v>120</v>
      </c>
      <c r="C14" s="14" t="s">
        <v>113</v>
      </c>
      <c r="D14" s="14"/>
      <c r="E14" s="14"/>
      <c r="F14" s="14"/>
    </row>
    <row r="15" customFormat="false" ht="30" hidden="false" customHeight="true" outlineLevel="0" collapsed="false">
      <c r="A15" s="12" t="s">
        <v>114</v>
      </c>
      <c r="B15" s="23" t="s">
        <v>115</v>
      </c>
      <c r="C15" s="14" t="s">
        <v>116</v>
      </c>
      <c r="D15" s="14"/>
      <c r="E15" s="14"/>
      <c r="F15" s="14"/>
    </row>
    <row r="17" customFormat="false" ht="21.75" hidden="false" customHeight="true" outlineLevel="0" collapsed="false">
      <c r="A17" s="3" t="s">
        <v>117</v>
      </c>
    </row>
    <row r="18" customFormat="false" ht="30" hidden="false" customHeight="true" outlineLevel="0" collapsed="false">
      <c r="A18" s="11" t="s">
        <v>28</v>
      </c>
      <c r="B18" s="11" t="s">
        <v>53</v>
      </c>
      <c r="C18" s="11" t="s">
        <v>67</v>
      </c>
      <c r="D18" s="11"/>
      <c r="E18" s="11"/>
      <c r="F18" s="11"/>
    </row>
    <row r="19" customFormat="false" ht="30" hidden="false" customHeight="true" outlineLevel="0" collapsed="false">
      <c r="A19" s="12" t="s">
        <v>118</v>
      </c>
      <c r="B19" s="19" t="n">
        <f aca="false">B10*B11+B12</f>
        <v>72</v>
      </c>
      <c r="C19" s="14" t="s">
        <v>119</v>
      </c>
      <c r="D19" s="14"/>
      <c r="E19" s="14"/>
      <c r="F19" s="14"/>
    </row>
    <row r="20" customFormat="false" ht="30" hidden="false" customHeight="true" outlineLevel="0" collapsed="false">
      <c r="A20" s="12" t="s">
        <v>120</v>
      </c>
      <c r="B20" s="24" t="n">
        <f aca="false">'Custo-hora'!B36</f>
        <v>114.660114660115</v>
      </c>
      <c r="C20" s="14"/>
      <c r="D20" s="14"/>
      <c r="E20" s="14"/>
      <c r="F20" s="14"/>
    </row>
    <row r="21" customFormat="false" ht="30" hidden="false" customHeight="true" outlineLevel="0" collapsed="false">
      <c r="A21" s="12" t="s">
        <v>121</v>
      </c>
      <c r="B21" s="15" t="n">
        <f aca="false">B19*B20</f>
        <v>8255.52825552826</v>
      </c>
      <c r="C21" s="14"/>
      <c r="D21" s="14"/>
      <c r="E21" s="14"/>
      <c r="F21" s="14"/>
    </row>
    <row r="22" customFormat="false" ht="30" hidden="false" customHeight="true" outlineLevel="0" collapsed="false">
      <c r="A22" s="12" t="s">
        <v>122</v>
      </c>
      <c r="B22" s="25" t="n">
        <f aca="false">B10*B13</f>
        <v>1920</v>
      </c>
      <c r="C22" s="14"/>
      <c r="D22" s="14"/>
      <c r="E22" s="14"/>
      <c r="F22" s="14"/>
    </row>
    <row r="23" customFormat="false" ht="30" hidden="false" customHeight="true" outlineLevel="0" collapsed="false">
      <c r="A23" s="12" t="s">
        <v>123</v>
      </c>
      <c r="B23" s="15" t="n">
        <f aca="false">B22*'Custo-hora'!B52</f>
        <v>2734.75177304965</v>
      </c>
      <c r="C23" s="14"/>
      <c r="D23" s="14"/>
      <c r="E23" s="14"/>
      <c r="F23" s="14"/>
    </row>
    <row r="24" customFormat="false" ht="30" hidden="false" customHeight="true" outlineLevel="0" collapsed="false">
      <c r="A24" s="12" t="s">
        <v>124</v>
      </c>
      <c r="B24" s="15" t="n">
        <f aca="false">IF(UPPER(B15)="SIM",B21,B21+B23)</f>
        <v>10990.2800285779</v>
      </c>
      <c r="C24" s="14" t="s">
        <v>125</v>
      </c>
      <c r="D24" s="14"/>
      <c r="E24" s="14"/>
      <c r="F24" s="14"/>
    </row>
    <row r="25" customFormat="false" ht="30" hidden="false" customHeight="true" outlineLevel="0" collapsed="false">
      <c r="A25" s="12" t="s">
        <v>126</v>
      </c>
      <c r="B25" s="15" t="n">
        <f aca="false">IF(UPPER(B15)="SIM",B23,0)</f>
        <v>0</v>
      </c>
      <c r="C25" s="14" t="s">
        <v>127</v>
      </c>
      <c r="D25" s="14"/>
      <c r="E25" s="14"/>
      <c r="F25" s="14"/>
    </row>
    <row r="27" customFormat="false" ht="21.75" hidden="false" customHeight="true" outlineLevel="0" collapsed="false">
      <c r="A27" s="3" t="s">
        <v>128</v>
      </c>
    </row>
    <row r="28" customFormat="false" ht="30" hidden="false" customHeight="true" outlineLevel="0" collapsed="false">
      <c r="A28" s="11" t="s">
        <v>129</v>
      </c>
      <c r="B28" s="11" t="s">
        <v>130</v>
      </c>
      <c r="C28" s="11" t="s">
        <v>131</v>
      </c>
      <c r="D28" s="11" t="s">
        <v>132</v>
      </c>
      <c r="E28" s="11" t="s">
        <v>133</v>
      </c>
      <c r="F28" s="11" t="s">
        <v>134</v>
      </c>
      <c r="G28" s="11" t="s">
        <v>135</v>
      </c>
      <c r="H28" s="11" t="s">
        <v>136</v>
      </c>
      <c r="I28" s="11" t="s">
        <v>29</v>
      </c>
      <c r="J28" s="11" t="s">
        <v>137</v>
      </c>
      <c r="K28" s="11" t="s">
        <v>138</v>
      </c>
      <c r="L28" s="11" t="s">
        <v>139</v>
      </c>
    </row>
    <row r="29" customFormat="false" ht="30" hidden="false" customHeight="true" outlineLevel="0" collapsed="false">
      <c r="A29" s="26" t="s">
        <v>140</v>
      </c>
      <c r="B29" s="27" t="n">
        <v>1100</v>
      </c>
      <c r="C29" s="14" t="s">
        <v>141</v>
      </c>
      <c r="D29" s="28" t="n">
        <f aca="false">B10</f>
        <v>12</v>
      </c>
      <c r="E29" s="29" t="n">
        <f aca="false">B29*D29</f>
        <v>13200</v>
      </c>
      <c r="F29" s="29" t="n">
        <f aca="false">IFERROR(E29/$B$8,0)</f>
        <v>26.4</v>
      </c>
      <c r="G29" s="30" t="n">
        <f aca="false">IFERROR(E29/$B$14,0)</f>
        <v>110</v>
      </c>
      <c r="H29" s="31" t="n">
        <f aca="false">IFERROR(G29/$B$8,0)</f>
        <v>0.22</v>
      </c>
      <c r="I29" s="29" t="n">
        <f aca="false">IFERROR(E29/$B$9,0)</f>
        <v>2200</v>
      </c>
      <c r="J29" s="29" t="n">
        <f aca="false">IFERROR($B$24/D29,0)</f>
        <v>915.856669048158</v>
      </c>
      <c r="K29" s="29" t="n">
        <f aca="false">E29-$B$24</f>
        <v>2209.7199714221</v>
      </c>
      <c r="L29" s="32" t="str">
        <f aca="false">IF(E29&gt;=$B$24,"OK: cobre custo + margem","Abaixo do mínimo: revise")</f>
        <v>OK: cobre custo + margem</v>
      </c>
    </row>
    <row r="30" customFormat="false" ht="30" hidden="false" customHeight="true" outlineLevel="0" collapsed="false">
      <c r="A30" s="26" t="s">
        <v>142</v>
      </c>
      <c r="B30" s="27" t="n">
        <v>20</v>
      </c>
      <c r="C30" s="14" t="s">
        <v>143</v>
      </c>
      <c r="D30" s="28" t="n">
        <f aca="false">B8</f>
        <v>500</v>
      </c>
      <c r="E30" s="29" t="n">
        <f aca="false">B30*D30</f>
        <v>10000</v>
      </c>
      <c r="F30" s="29" t="n">
        <f aca="false">IFERROR(E30/$B$8,0)</f>
        <v>20</v>
      </c>
      <c r="G30" s="30" t="n">
        <f aca="false">IFERROR(E30/$B$14,0)</f>
        <v>83.3333333333333</v>
      </c>
      <c r="H30" s="31" t="n">
        <f aca="false">IFERROR(G30/$B$8,0)</f>
        <v>0.166666666666667</v>
      </c>
      <c r="I30" s="29" t="n">
        <f aca="false">IFERROR(E30/$B$9,0)</f>
        <v>1666.66666666667</v>
      </c>
      <c r="J30" s="29" t="n">
        <f aca="false">IFERROR($B$24/D30,0)</f>
        <v>21.9805600571558</v>
      </c>
      <c r="K30" s="29" t="n">
        <f aca="false">E30-$B$24</f>
        <v>-990.280028577901</v>
      </c>
      <c r="L30" s="32" t="str">
        <f aca="false">IF(E30&gt;=$B$24,"OK: cobre custo + margem","Abaixo do mínimo: revise")</f>
        <v>Abaixo do mínimo: revise</v>
      </c>
    </row>
    <row r="31" customFormat="false" ht="30" hidden="false" customHeight="true" outlineLevel="0" collapsed="false">
      <c r="A31" s="26" t="s">
        <v>144</v>
      </c>
      <c r="B31" s="33" t="n">
        <v>0.2</v>
      </c>
      <c r="C31" s="14" t="s">
        <v>145</v>
      </c>
      <c r="D31" s="28" t="n">
        <f aca="false">B8</f>
        <v>500</v>
      </c>
      <c r="E31" s="29" t="n">
        <f aca="false">B31*D31*$B$14</f>
        <v>12000</v>
      </c>
      <c r="F31" s="29" t="n">
        <f aca="false">IFERROR(E31/$B$8,0)</f>
        <v>24</v>
      </c>
      <c r="G31" s="30" t="n">
        <f aca="false">IFERROR(E31/$B$14,0)</f>
        <v>100</v>
      </c>
      <c r="H31" s="31" t="n">
        <f aca="false">IFERROR(G31/$B$8,0)</f>
        <v>0.2</v>
      </c>
      <c r="I31" s="29" t="n">
        <f aca="false">IFERROR(E31/$B$9,0)</f>
        <v>2000</v>
      </c>
      <c r="J31" s="31" t="n">
        <f aca="false">IFERROR($B$24/D31/$B$14,0)</f>
        <v>0.183171333809632</v>
      </c>
      <c r="K31" s="29" t="n">
        <f aca="false">E31-$B$24</f>
        <v>1009.7199714221</v>
      </c>
      <c r="L31" s="32" t="str">
        <f aca="false">IF(E31&gt;=$B$24,"OK: cobre custo + margem","Abaixo do mínimo: revise")</f>
        <v>OK: cobre custo + margem</v>
      </c>
    </row>
    <row r="32" customFormat="false" ht="30" hidden="false" customHeight="true" outlineLevel="0" collapsed="false">
      <c r="A32" s="26" t="s">
        <v>146</v>
      </c>
      <c r="B32" s="27" t="n">
        <v>12000</v>
      </c>
      <c r="C32" s="14" t="s">
        <v>147</v>
      </c>
      <c r="D32" s="28" t="n">
        <v>1</v>
      </c>
      <c r="E32" s="29" t="n">
        <f aca="false">B32*D32</f>
        <v>12000</v>
      </c>
      <c r="F32" s="29" t="n">
        <f aca="false">IFERROR(E32/$B$8,0)</f>
        <v>24</v>
      </c>
      <c r="G32" s="30" t="n">
        <f aca="false">IFERROR(E32/$B$14,0)</f>
        <v>100</v>
      </c>
      <c r="H32" s="31" t="n">
        <f aca="false">IFERROR(G32/$B$8,0)</f>
        <v>0.2</v>
      </c>
      <c r="I32" s="29" t="n">
        <f aca="false">IFERROR(E32/$B$9,0)</f>
        <v>2000</v>
      </c>
      <c r="J32" s="29" t="n">
        <f aca="false">IFERROR($B$24/D32,0)</f>
        <v>10990.2800285779</v>
      </c>
      <c r="K32" s="29" t="n">
        <f aca="false">E32-$B$24</f>
        <v>1009.7199714221</v>
      </c>
      <c r="L32" s="32" t="str">
        <f aca="false">IF(E32&gt;=$B$24,"OK: cobre custo + margem","Abaixo do mínimo: revise")</f>
        <v>OK: cobre custo + margem</v>
      </c>
    </row>
    <row r="33" customFormat="false" ht="30" hidden="false" customHeight="true" outlineLevel="0" collapsed="false">
      <c r="A33" s="26" t="s">
        <v>148</v>
      </c>
      <c r="B33" s="27" t="n">
        <v>2000</v>
      </c>
      <c r="C33" s="14" t="s">
        <v>29</v>
      </c>
      <c r="D33" s="28" t="n">
        <f aca="false">B9</f>
        <v>6</v>
      </c>
      <c r="E33" s="29" t="n">
        <f aca="false">B33*D33</f>
        <v>12000</v>
      </c>
      <c r="F33" s="29" t="n">
        <f aca="false">IFERROR(E33/$B$8,0)</f>
        <v>24</v>
      </c>
      <c r="G33" s="30" t="n">
        <f aca="false">IFERROR(E33/$B$14,0)</f>
        <v>100</v>
      </c>
      <c r="H33" s="31" t="n">
        <f aca="false">IFERROR(G33/$B$8,0)</f>
        <v>0.2</v>
      </c>
      <c r="I33" s="29" t="n">
        <f aca="false">IFERROR(E33/$B$9,0)</f>
        <v>2000</v>
      </c>
      <c r="J33" s="29" t="n">
        <f aca="false">IFERROR($B$24/D33,0)</f>
        <v>1831.71333809632</v>
      </c>
      <c r="K33" s="29" t="n">
        <f aca="false">E33-$B$24</f>
        <v>1009.7199714221</v>
      </c>
      <c r="L33" s="32" t="str">
        <f aca="false">IF(E33&gt;=$B$24,"OK: cobre custo + margem","Abaixo do mínimo: revise")</f>
        <v>OK: cobre custo + margem</v>
      </c>
    </row>
    <row r="34" customFormat="false" ht="15" hidden="false" customHeight="false" outlineLevel="0" collapsed="false">
      <c r="A34" s="34" t="s">
        <v>149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</row>
    <row r="36" customFormat="false" ht="21.75" hidden="false" customHeight="true" outlineLevel="0" collapsed="false">
      <c r="A36" s="3" t="s">
        <v>150</v>
      </c>
    </row>
    <row r="37" customFormat="false" ht="30" hidden="false" customHeight="true" outlineLevel="0" collapsed="false">
      <c r="A37" s="11" t="s">
        <v>151</v>
      </c>
      <c r="B37" s="11" t="s">
        <v>152</v>
      </c>
      <c r="C37" s="11" t="s">
        <v>153</v>
      </c>
      <c r="D37" s="11" t="s">
        <v>154</v>
      </c>
      <c r="E37" s="11" t="s">
        <v>155</v>
      </c>
    </row>
    <row r="38" customFormat="false" ht="15" hidden="false" customHeight="false" outlineLevel="0" collapsed="false">
      <c r="A38" s="35" t="s">
        <v>156</v>
      </c>
      <c r="B38" s="36" t="n">
        <v>-0.3</v>
      </c>
      <c r="C38" s="37" t="n">
        <f aca="false">$B$14*(1+B38)</f>
        <v>84</v>
      </c>
      <c r="D38" s="37" t="n">
        <f aca="false">$B$31*$D$31*C38</f>
        <v>8400</v>
      </c>
      <c r="E38" s="38" t="str">
        <f aca="false">IF(D38&gt;=$B$24,"Sim","Não: combine um piso em R$")</f>
        <v>Não: combine um piso em R$</v>
      </c>
    </row>
    <row r="39" customFormat="false" ht="15" hidden="false" customHeight="false" outlineLevel="0" collapsed="false">
      <c r="A39" s="35" t="s">
        <v>157</v>
      </c>
      <c r="B39" s="36" t="n">
        <v>-0.2</v>
      </c>
      <c r="C39" s="37" t="n">
        <f aca="false">$B$14*(1+B39)</f>
        <v>96</v>
      </c>
      <c r="D39" s="37" t="n">
        <f aca="false">$B$31*$D$31*C39</f>
        <v>9600</v>
      </c>
      <c r="E39" s="38" t="str">
        <f aca="false">IF(D39&gt;=$B$24,"Sim","Não: combine um piso em R$")</f>
        <v>Não: combine um piso em R$</v>
      </c>
    </row>
    <row r="40" customFormat="false" ht="15" hidden="false" customHeight="false" outlineLevel="0" collapsed="false">
      <c r="A40" s="35" t="s">
        <v>158</v>
      </c>
      <c r="B40" s="36" t="n">
        <v>-0.1</v>
      </c>
      <c r="C40" s="37" t="n">
        <f aca="false">$B$14*(1+B40)</f>
        <v>108</v>
      </c>
      <c r="D40" s="37" t="n">
        <f aca="false">$B$31*$D$31*C40</f>
        <v>10800</v>
      </c>
      <c r="E40" s="38" t="str">
        <f aca="false">IF(D40&gt;=$B$24,"Sim","Não: combine um piso em R$")</f>
        <v>Não: combine um piso em R$</v>
      </c>
    </row>
    <row r="41" customFormat="false" ht="15" hidden="false" customHeight="false" outlineLevel="0" collapsed="false">
      <c r="A41" s="35" t="s">
        <v>159</v>
      </c>
      <c r="B41" s="36" t="n">
        <v>0</v>
      </c>
      <c r="C41" s="37" t="n">
        <f aca="false">$B$14*(1+B41)</f>
        <v>120</v>
      </c>
      <c r="D41" s="37" t="n">
        <f aca="false">$B$31*$D$31*C41</f>
        <v>12000</v>
      </c>
      <c r="E41" s="38" t="str">
        <f aca="false">IF(D41&gt;=$B$24,"Sim","Não: combine um piso em R$")</f>
        <v>Sim</v>
      </c>
    </row>
    <row r="42" customFormat="false" ht="15" hidden="false" customHeight="false" outlineLevel="0" collapsed="false">
      <c r="A42" s="35" t="s">
        <v>160</v>
      </c>
      <c r="B42" s="36" t="n">
        <v>0.1</v>
      </c>
      <c r="C42" s="37" t="n">
        <f aca="false">$B$14*(1+B42)</f>
        <v>132</v>
      </c>
      <c r="D42" s="37" t="n">
        <f aca="false">$B$31*$D$31*C42</f>
        <v>13200</v>
      </c>
      <c r="E42" s="38" t="str">
        <f aca="false">IF(D42&gt;=$B$24,"Sim","Não: combine um piso em R$")</f>
        <v>Sim</v>
      </c>
    </row>
    <row r="43" customFormat="false" ht="15" hidden="false" customHeight="false" outlineLevel="0" collapsed="false">
      <c r="A43" s="35" t="s">
        <v>161</v>
      </c>
      <c r="B43" s="36" t="n">
        <v>0.2</v>
      </c>
      <c r="C43" s="37" t="n">
        <f aca="false">$B$14*(1+B43)</f>
        <v>144</v>
      </c>
      <c r="D43" s="37" t="n">
        <f aca="false">$B$31*$D$31*C43</f>
        <v>14400</v>
      </c>
      <c r="E43" s="38" t="str">
        <f aca="false">IF(D43&gt;=$B$24,"Sim","Não: combine um piso em R$")</f>
        <v>Sim</v>
      </c>
    </row>
    <row r="45" customFormat="false" ht="30" hidden="false" customHeight="true" outlineLevel="0" collapsed="false">
      <c r="A45" s="12" t="s">
        <v>162</v>
      </c>
      <c r="B45" s="15" t="n">
        <f aca="false">IFERROR($B$24/($B$31*$D$31),0)</f>
        <v>109.902800285779</v>
      </c>
      <c r="C45" s="14" t="s">
        <v>163</v>
      </c>
      <c r="D45" s="14"/>
      <c r="E45" s="14"/>
      <c r="F45" s="14"/>
    </row>
    <row r="46" customFormat="false" ht="30" hidden="false" customHeight="true" outlineLevel="0" collapsed="false">
      <c r="A46" s="12" t="s">
        <v>164</v>
      </c>
      <c r="B46" s="15" t="n">
        <f aca="false">B24</f>
        <v>10990.2800285779</v>
      </c>
      <c r="C46" s="14"/>
      <c r="D46" s="14"/>
      <c r="E46" s="14"/>
      <c r="F46" s="14"/>
    </row>
  </sheetData>
  <mergeCells count="22">
    <mergeCell ref="C5:F5"/>
    <mergeCell ref="C6:F6"/>
    <mergeCell ref="C7:F7"/>
    <mergeCell ref="C8:F8"/>
    <mergeCell ref="C9:F9"/>
    <mergeCell ref="C10:F10"/>
    <mergeCell ref="C11:F11"/>
    <mergeCell ref="C12:F12"/>
    <mergeCell ref="C13:F13"/>
    <mergeCell ref="C14:F14"/>
    <mergeCell ref="C15:F15"/>
    <mergeCell ref="C18:F18"/>
    <mergeCell ref="C19:F19"/>
    <mergeCell ref="C20:F20"/>
    <mergeCell ref="C21:F21"/>
    <mergeCell ref="C22:F22"/>
    <mergeCell ref="C23:F23"/>
    <mergeCell ref="C24:F24"/>
    <mergeCell ref="C25:F25"/>
    <mergeCell ref="A34:L34"/>
    <mergeCell ref="C45:F45"/>
    <mergeCell ref="C46:F46"/>
  </mergeCells>
  <dataValidations count="1">
    <dataValidation allowBlank="false" errorStyle="stop" operator="between" showDropDown="false" showErrorMessage="false" showInputMessage="false" sqref="B15" type="list">
      <formula1>"SIM,NÃO"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5" min="2" style="0" width="22"/>
  </cols>
  <sheetData>
    <row r="1" customFormat="false" ht="25.5" hidden="false" customHeight="true" outlineLevel="0" collapsed="false">
      <c r="A1" s="1" t="s">
        <v>165</v>
      </c>
    </row>
    <row r="2" customFormat="false" ht="15" hidden="false" customHeight="false" outlineLevel="0" collapsed="false">
      <c r="A2" s="2" t="s">
        <v>166</v>
      </c>
    </row>
    <row r="4" customFormat="false" ht="21.75" hidden="false" customHeight="true" outlineLevel="0" collapsed="false">
      <c r="A4" s="3" t="s">
        <v>167</v>
      </c>
    </row>
    <row r="5" customFormat="false" ht="30" hidden="false" customHeight="true" outlineLevel="0" collapsed="false">
      <c r="A5" s="11" t="s">
        <v>97</v>
      </c>
      <c r="B5" s="11" t="s">
        <v>53</v>
      </c>
      <c r="C5" s="11" t="s">
        <v>30</v>
      </c>
      <c r="D5" s="11"/>
      <c r="E5" s="11"/>
    </row>
    <row r="6" customFormat="false" ht="30" hidden="false" customHeight="true" outlineLevel="0" collapsed="false">
      <c r="A6" s="12" t="s">
        <v>103</v>
      </c>
      <c r="B6" s="39" t="n">
        <f aca="false">'Modelos de cobrança'!B8</f>
        <v>500</v>
      </c>
      <c r="C6" s="14" t="s">
        <v>168</v>
      </c>
      <c r="D6" s="14"/>
      <c r="E6" s="14"/>
    </row>
    <row r="7" customFormat="false" ht="30" hidden="false" customHeight="true" outlineLevel="0" collapsed="false">
      <c r="A7" s="12" t="s">
        <v>112</v>
      </c>
      <c r="B7" s="40" t="n">
        <f aca="false">'Modelos de cobrança'!B14</f>
        <v>120</v>
      </c>
      <c r="C7" s="14" t="s">
        <v>168</v>
      </c>
      <c r="D7" s="14"/>
      <c r="E7" s="14"/>
    </row>
    <row r="8" customFormat="false" ht="30" hidden="false" customHeight="true" outlineLevel="0" collapsed="false">
      <c r="A8" s="12" t="s">
        <v>169</v>
      </c>
      <c r="B8" s="17" t="n">
        <v>60</v>
      </c>
      <c r="C8" s="14" t="s">
        <v>170</v>
      </c>
      <c r="D8" s="14"/>
      <c r="E8" s="14"/>
    </row>
    <row r="9" customFormat="false" ht="30" hidden="false" customHeight="true" outlineLevel="0" collapsed="false">
      <c r="A9" s="12" t="s">
        <v>171</v>
      </c>
      <c r="B9" s="17" t="n">
        <v>2</v>
      </c>
      <c r="C9" s="14" t="s">
        <v>172</v>
      </c>
      <c r="D9" s="14"/>
      <c r="E9" s="14"/>
    </row>
    <row r="10" customFormat="false" ht="30" hidden="false" customHeight="true" outlineLevel="0" collapsed="false">
      <c r="A10" s="12" t="s">
        <v>173</v>
      </c>
      <c r="B10" s="13" t="n">
        <v>40</v>
      </c>
      <c r="C10" s="14" t="s">
        <v>174</v>
      </c>
      <c r="D10" s="14"/>
      <c r="E10" s="14"/>
    </row>
    <row r="11" customFormat="false" ht="30" hidden="false" customHeight="true" outlineLevel="0" collapsed="false">
      <c r="A11" s="12" t="s">
        <v>175</v>
      </c>
      <c r="B11" s="13" t="n">
        <v>20</v>
      </c>
      <c r="C11" s="14" t="s">
        <v>176</v>
      </c>
      <c r="D11" s="14"/>
      <c r="E11" s="14"/>
    </row>
    <row r="12" customFormat="false" ht="30" hidden="false" customHeight="true" outlineLevel="0" collapsed="false">
      <c r="A12" s="12" t="s">
        <v>177</v>
      </c>
      <c r="B12" s="18" t="n">
        <v>0.4</v>
      </c>
      <c r="C12" s="14" t="s">
        <v>178</v>
      </c>
      <c r="D12" s="14"/>
      <c r="E12" s="14"/>
    </row>
    <row r="13" customFormat="false" ht="30" hidden="false" customHeight="true" outlineLevel="0" collapsed="false">
      <c r="A13" s="12" t="s">
        <v>179</v>
      </c>
      <c r="B13" s="23" t="s">
        <v>148</v>
      </c>
      <c r="C13" s="14" t="s">
        <v>180</v>
      </c>
      <c r="D13" s="14"/>
      <c r="E13" s="14"/>
    </row>
    <row r="14" customFormat="false" ht="30" hidden="false" customHeight="true" outlineLevel="0" collapsed="false">
      <c r="A14" s="12" t="s">
        <v>181</v>
      </c>
      <c r="B14" s="15" t="n">
        <f aca="false">IFERROR(INDEX('Modelos de cobrança'!E29:E33,MATCH(B13,'Modelos de cobrança'!A29:A33,0)),0)+'Modelos de cobrança'!B25</f>
        <v>12000</v>
      </c>
      <c r="C14" s="14" t="s">
        <v>182</v>
      </c>
      <c r="D14" s="14"/>
      <c r="E14" s="14"/>
    </row>
    <row r="16" customFormat="false" ht="21.75" hidden="false" customHeight="true" outlineLevel="0" collapsed="false">
      <c r="A16" s="3" t="s">
        <v>183</v>
      </c>
    </row>
    <row r="17" customFormat="false" ht="30" hidden="false" customHeight="true" outlineLevel="0" collapsed="false">
      <c r="A17" s="11" t="s">
        <v>184</v>
      </c>
      <c r="B17" s="11" t="s">
        <v>53</v>
      </c>
      <c r="C17" s="11" t="s">
        <v>67</v>
      </c>
      <c r="D17" s="11"/>
      <c r="E17" s="11"/>
    </row>
    <row r="18" customFormat="false" ht="30" hidden="false" customHeight="true" outlineLevel="0" collapsed="false">
      <c r="A18" s="12" t="s">
        <v>185</v>
      </c>
      <c r="B18" s="19" t="n">
        <f aca="false">B9*B6</f>
        <v>1000</v>
      </c>
      <c r="C18" s="14"/>
      <c r="D18" s="14"/>
      <c r="E18" s="14"/>
    </row>
    <row r="19" customFormat="false" ht="30" hidden="false" customHeight="true" outlineLevel="0" collapsed="false">
      <c r="A19" s="12" t="s">
        <v>186</v>
      </c>
      <c r="B19" s="15" t="n">
        <f aca="false">B18*B7</f>
        <v>120000</v>
      </c>
      <c r="C19" s="14"/>
      <c r="D19" s="14"/>
      <c r="E19" s="14"/>
    </row>
    <row r="20" customFormat="false" ht="30" hidden="false" customHeight="true" outlineLevel="0" collapsed="false">
      <c r="A20" s="12" t="s">
        <v>187</v>
      </c>
      <c r="B20" s="15" t="n">
        <f aca="false">B10*B6</f>
        <v>20000</v>
      </c>
      <c r="C20" s="14"/>
      <c r="D20" s="14"/>
      <c r="E20" s="14"/>
    </row>
    <row r="21" customFormat="false" ht="30" hidden="false" customHeight="true" outlineLevel="0" collapsed="false">
      <c r="A21" s="12" t="s">
        <v>188</v>
      </c>
      <c r="B21" s="15" t="n">
        <f aca="false">B11*B6</f>
        <v>10000</v>
      </c>
      <c r="C21" s="14"/>
      <c r="D21" s="14"/>
      <c r="E21" s="14"/>
    </row>
    <row r="22" customFormat="false" ht="30" hidden="false" customHeight="true" outlineLevel="0" collapsed="false">
      <c r="A22" s="12" t="s">
        <v>189</v>
      </c>
      <c r="B22" s="15" t="n">
        <f aca="false">B19+B20+B21</f>
        <v>150000</v>
      </c>
      <c r="C22" s="14" t="s">
        <v>190</v>
      </c>
      <c r="D22" s="14"/>
      <c r="E22" s="14"/>
    </row>
    <row r="23" customFormat="false" ht="30" hidden="false" customHeight="true" outlineLevel="0" collapsed="false">
      <c r="A23" s="12" t="s">
        <v>191</v>
      </c>
      <c r="B23" s="15" t="n">
        <f aca="false">B22*B12</f>
        <v>60000</v>
      </c>
      <c r="C23" s="14" t="s">
        <v>192</v>
      </c>
      <c r="D23" s="14"/>
      <c r="E23" s="14"/>
    </row>
    <row r="24" customFormat="false" ht="30" hidden="false" customHeight="true" outlineLevel="0" collapsed="false">
      <c r="A24" s="12" t="s">
        <v>193</v>
      </c>
      <c r="B24" s="15" t="n">
        <f aca="false">B14</f>
        <v>12000</v>
      </c>
      <c r="C24" s="14"/>
      <c r="D24" s="14"/>
      <c r="E24" s="14"/>
    </row>
    <row r="25" customFormat="false" ht="30" hidden="false" customHeight="true" outlineLevel="0" collapsed="false">
      <c r="A25" s="12" t="s">
        <v>194</v>
      </c>
      <c r="B25" s="15" t="n">
        <f aca="false">B23-B24</f>
        <v>48000</v>
      </c>
      <c r="C25" s="14" t="s">
        <v>195</v>
      </c>
      <c r="D25" s="14"/>
      <c r="E25" s="14"/>
    </row>
    <row r="26" customFormat="false" ht="30" hidden="false" customHeight="true" outlineLevel="0" collapsed="false">
      <c r="A26" s="12" t="s">
        <v>196</v>
      </c>
      <c r="B26" s="41" t="n">
        <f aca="false">IFERROR(B23/B24,0)</f>
        <v>5</v>
      </c>
      <c r="C26" s="14" t="s">
        <v>197</v>
      </c>
      <c r="D26" s="14"/>
      <c r="E26" s="14"/>
    </row>
    <row r="27" customFormat="false" ht="30" hidden="false" customHeight="true" outlineLevel="0" collapsed="false">
      <c r="A27" s="12" t="s">
        <v>198</v>
      </c>
      <c r="B27" s="42" t="n">
        <f aca="false">IFERROR(B25/B24,0)</f>
        <v>4</v>
      </c>
      <c r="C27" s="14" t="s">
        <v>199</v>
      </c>
      <c r="D27" s="14"/>
      <c r="E27" s="14"/>
    </row>
    <row r="28" customFormat="false" ht="30" hidden="false" customHeight="true" outlineLevel="0" collapsed="false">
      <c r="A28" s="12" t="s">
        <v>200</v>
      </c>
      <c r="B28" s="43" t="n">
        <f aca="false">IFERROR(B24/B7/B6,0)</f>
        <v>0.2</v>
      </c>
      <c r="C28" s="14" t="s">
        <v>201</v>
      </c>
      <c r="D28" s="14"/>
      <c r="E28" s="14"/>
    </row>
    <row r="29" customFormat="false" ht="30" hidden="false" customHeight="true" outlineLevel="0" collapsed="false">
      <c r="A29" s="12" t="s">
        <v>202</v>
      </c>
      <c r="B29" s="44" t="n">
        <f aca="false">IFERROR(B28/B8,0)</f>
        <v>0.00333333333333333</v>
      </c>
      <c r="C29" s="14" t="s">
        <v>203</v>
      </c>
      <c r="D29" s="14"/>
      <c r="E29" s="14"/>
    </row>
    <row r="31" customFormat="false" ht="21.75" hidden="false" customHeight="true" outlineLevel="0" collapsed="false">
      <c r="A31" s="3" t="s">
        <v>204</v>
      </c>
    </row>
    <row r="32" customFormat="false" ht="30" hidden="false" customHeight="true" outlineLevel="0" collapsed="false">
      <c r="A32" s="11" t="s">
        <v>151</v>
      </c>
      <c r="B32" s="11" t="s">
        <v>205</v>
      </c>
      <c r="C32" s="11" t="s">
        <v>206</v>
      </c>
      <c r="D32" s="11" t="s">
        <v>207</v>
      </c>
      <c r="E32" s="11" t="s">
        <v>208</v>
      </c>
    </row>
    <row r="33" customFormat="false" ht="15" hidden="false" customHeight="false" outlineLevel="0" collapsed="false">
      <c r="A33" s="45" t="s">
        <v>209</v>
      </c>
      <c r="B33" s="46" t="n">
        <v>0.5</v>
      </c>
      <c r="C33" s="37" t="n">
        <f aca="false">$B$22*B33*$B$12</f>
        <v>30000</v>
      </c>
      <c r="D33" s="37" t="n">
        <f aca="false">C33-$B$24</f>
        <v>18000</v>
      </c>
      <c r="E33" s="47" t="n">
        <f aca="false">IFERROR(C33/$B$24,0)</f>
        <v>2.5</v>
      </c>
    </row>
    <row r="34" customFormat="false" ht="15" hidden="false" customHeight="false" outlineLevel="0" collapsed="false">
      <c r="A34" s="45" t="s">
        <v>210</v>
      </c>
      <c r="B34" s="46" t="n">
        <v>1</v>
      </c>
      <c r="C34" s="37" t="n">
        <f aca="false">$B$22*B34*$B$12</f>
        <v>60000</v>
      </c>
      <c r="D34" s="37" t="n">
        <f aca="false">C34-$B$24</f>
        <v>48000</v>
      </c>
      <c r="E34" s="47" t="n">
        <f aca="false">IFERROR(C34/$B$24,0)</f>
        <v>5</v>
      </c>
    </row>
    <row r="35" customFormat="false" ht="15" hidden="false" customHeight="false" outlineLevel="0" collapsed="false">
      <c r="A35" s="45" t="s">
        <v>211</v>
      </c>
      <c r="B35" s="46" t="n">
        <v>1.5</v>
      </c>
      <c r="C35" s="37" t="n">
        <f aca="false">$B$22*B35*$B$12</f>
        <v>90000</v>
      </c>
      <c r="D35" s="37" t="n">
        <f aca="false">C35-$B$24</f>
        <v>78000</v>
      </c>
      <c r="E35" s="47" t="n">
        <f aca="false">IFERROR(C35/$B$24,0)</f>
        <v>7.5</v>
      </c>
    </row>
    <row r="37" customFormat="false" ht="21.75" hidden="false" customHeight="true" outlineLevel="0" collapsed="false">
      <c r="A37" s="3" t="s">
        <v>212</v>
      </c>
    </row>
    <row r="38" customFormat="false" ht="60" hidden="false" customHeight="true" outlineLevel="0" collapsed="false">
      <c r="A38" s="48" t="str">
        <f aca="false">"Pelos números da sua propriedade, o serviço custa o equivalente a "&amp;FIXED(B28,2)&amp;" sacas por hectare. Se o ganho estimado se confirmar, cada R$ 1,00 investido pode voltar cerca de R$ "&amp;FIXED(B26,2)&amp;". É uma estimativa: clima, mercado e execução também influenciam o resultado."</f>
        <v>Pelos números da sua propriedade, o serviço custa o equivalente a 0.20 sacas por hectare. Se o ganho estimado se confirmar, cada R$ 1,00 investido pode voltar cerca de R$ 5.00. É uma estimativa: clima, mercado e execução também influenciam o resultado.</v>
      </c>
      <c r="B38" s="48"/>
      <c r="C38" s="48"/>
      <c r="D38" s="48"/>
      <c r="E38" s="48"/>
    </row>
    <row r="40" customFormat="false" ht="30" hidden="false" customHeight="true" outlineLevel="0" collapsed="false">
      <c r="A40" s="49" t="s">
        <v>213</v>
      </c>
      <c r="B40" s="49"/>
      <c r="C40" s="49"/>
      <c r="D40" s="49"/>
      <c r="E40" s="49"/>
    </row>
  </sheetData>
  <mergeCells count="25"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A38:E38"/>
    <mergeCell ref="A40:E40"/>
  </mergeCells>
  <dataValidations count="1">
    <dataValidation allowBlank="false" errorStyle="stop" operator="between" showDropDown="false" showErrorMessage="false" showInputMessage="false" sqref="B13" type="list">
      <formula1>"Diária de campo (por visita),Por hectare,Em sacas por hectare,Por projeto (valor fechado),Mensalidade"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2026-10-07T00:34:49Z</dcterms:created>
  <dc:creator>openpyxl</dc:creator>
  <dc:description/>
  <dc:language>en-US</dc:language>
  <cp:lastModifiedBy/>
  <dcterms:modified xsi:type="dcterms:W3CDTF">2026-10-07T00:34:49Z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